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01"/>
  <workbookPr/>
  <xr:revisionPtr revIDLastSave="0" documentId="8_{C13D90D2-AB76-4907-BD70-7EC7FEBED986}" xr6:coauthVersionLast="47" xr6:coauthVersionMax="47" xr10:uidLastSave="{00000000-0000-0000-0000-000000000000}"/>
  <bookViews>
    <workbookView xWindow="240" yWindow="105" windowWidth="14805" windowHeight="8010" firstSheet="1" activeTab="1" xr2:uid="{00000000-000D-0000-FFFF-FFFF00000000}"/>
  </bookViews>
  <sheets>
    <sheet name="Read Me" sheetId="5" r:id="rId1"/>
    <sheet name="Income &amp; Expense Overview" sheetId="1" r:id="rId2"/>
    <sheet name="Allocation Strategy" sheetId="2" r:id="rId3"/>
    <sheet name="Account Flow" sheetId="3" r:id="rId4"/>
    <sheet name="Projections" sheetId="4" r:id="rId5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4" l="1"/>
  <c r="H13" i="4"/>
  <c r="G13" i="4"/>
  <c r="I2" i="4"/>
  <c r="H2" i="4"/>
  <c r="G2" i="4"/>
  <c r="I3" i="3" a="1"/>
  <c r="I3" i="3"/>
  <c r="G3" i="3" a="1"/>
  <c r="G3" i="3"/>
  <c r="B18" i="2"/>
  <c r="B17" i="2"/>
  <c r="B16" i="2"/>
  <c r="A14" i="2"/>
  <c r="B13" i="2"/>
  <c r="F3" i="1"/>
  <c r="F4" i="1"/>
  <c r="F5" i="1"/>
  <c r="F6" i="1"/>
  <c r="F7" i="1"/>
  <c r="G7" i="1" s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G6" i="1" l="1"/>
  <c r="G5" i="1"/>
  <c r="G3" i="1"/>
  <c r="B3" i="3" s="1"/>
  <c r="G4" i="1"/>
  <c r="H3" i="3" a="1"/>
  <c r="H3" i="3" s="1"/>
  <c r="E2" i="3" s="1"/>
  <c r="G11" i="1"/>
  <c r="G37" i="1"/>
  <c r="G23" i="1"/>
  <c r="I14" i="1" s="1"/>
  <c r="I13" i="1" l="1"/>
  <c r="H11" i="1"/>
  <c r="B10" i="3" s="1"/>
  <c r="H3" i="1"/>
  <c r="B1" i="2" l="1"/>
  <c r="C3" i="2" l="1"/>
  <c r="B12" i="3"/>
  <c r="C12" i="2"/>
  <c r="B4" i="3"/>
  <c r="B5" i="3" s="1"/>
  <c r="I15" i="1"/>
  <c r="I16" i="1"/>
  <c r="I17" i="1"/>
  <c r="B11" i="3"/>
  <c r="C4" i="2"/>
  <c r="C5" i="2"/>
  <c r="C6" i="2"/>
  <c r="C7" i="2"/>
  <c r="C8" i="2"/>
  <c r="C20" i="3" s="1"/>
  <c r="C9" i="2"/>
  <c r="B5" i="4" s="1"/>
  <c r="C10" i="2"/>
  <c r="C11" i="2"/>
  <c r="B14" i="4"/>
  <c r="G14" i="4" l="1"/>
  <c r="G15" i="4"/>
  <c r="G16" i="4"/>
  <c r="G17" i="4"/>
  <c r="G18" i="4"/>
  <c r="G19" i="4"/>
  <c r="G20" i="4"/>
  <c r="G21" i="4"/>
  <c r="C21" i="3"/>
  <c r="C19" i="3"/>
  <c r="B3" i="4"/>
  <c r="C17" i="3"/>
  <c r="B16" i="4"/>
  <c r="C18" i="3"/>
  <c r="B15" i="4"/>
  <c r="B4" i="4"/>
  <c r="I18" i="1"/>
  <c r="J15" i="1"/>
  <c r="C16" i="3"/>
  <c r="C13" i="2"/>
  <c r="H4" i="4" l="1"/>
  <c r="H5" i="4"/>
  <c r="H6" i="4"/>
  <c r="H7" i="4"/>
  <c r="H8" i="4"/>
  <c r="H9" i="4"/>
  <c r="H10" i="4"/>
  <c r="H3" i="4"/>
  <c r="H15" i="4"/>
  <c r="H16" i="4"/>
  <c r="H17" i="4"/>
  <c r="H18" i="4"/>
  <c r="H19" i="4"/>
  <c r="H20" i="4"/>
  <c r="H21" i="4"/>
  <c r="H14" i="4"/>
  <c r="I15" i="4"/>
  <c r="I16" i="4"/>
  <c r="I17" i="4"/>
  <c r="I18" i="4"/>
  <c r="I19" i="4"/>
  <c r="I20" i="4"/>
  <c r="I21" i="4"/>
  <c r="I14" i="4"/>
  <c r="G3" i="4"/>
  <c r="G4" i="4"/>
  <c r="G5" i="4"/>
  <c r="G6" i="4"/>
  <c r="G7" i="4"/>
  <c r="G8" i="4"/>
  <c r="G9" i="4"/>
  <c r="G10" i="4"/>
  <c r="I4" i="4"/>
  <c r="I5" i="4"/>
  <c r="I6" i="4"/>
  <c r="I7" i="4"/>
  <c r="I8" i="4"/>
  <c r="I9" i="4"/>
  <c r="I10" i="4"/>
  <c r="I3" i="4"/>
  <c r="J14" i="1"/>
  <c r="J13" i="1"/>
  <c r="J17" i="1"/>
  <c r="J16" i="1"/>
  <c r="J1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<sst xmlns="http://schemas.openxmlformats.org/spreadsheetml/2006/main" count="251" uniqueCount="177">
  <si>
    <t>📘 READ ME FIRST – HOW TO USE THIS TOOL</t>
  </si>
  <si>
    <t xml:space="preserve">Please reference The Official Guide for full overview - but this is also key information! </t>
  </si>
  <si>
    <t>🎯 Purpose</t>
  </si>
  <si>
    <t>This tool is designed to help you get clear on your full financial picture — income, bills, savings, investments, account flows, and long-term projections. It’s meant to guide better decisions, not be lived in daily. Expect to revisit and adjust it as your income and life evolve.</t>
  </si>
  <si>
    <t>🧭 How to Use It</t>
  </si>
  <si>
    <t>Work through each tab in this order:</t>
  </si>
  <si>
    <t>1. Income &amp; Expenses - The Financial Picture</t>
  </si>
  <si>
    <t>2. Allocation Strategy - Rooted in Conscious Spending</t>
  </si>
  <si>
    <t>3. Account Flow - To Align and See Where Your Money Goes</t>
  </si>
  <si>
    <t xml:space="preserve">4. Projections - See Where You Savings &amp; Investments Can Take You! </t>
  </si>
  <si>
    <t>Guidelines:</t>
  </si>
  <si>
    <t>Input Color!</t>
  </si>
  <si>
    <t xml:space="preserve">- Blue Fields are inputs - all other colors are not inputs. </t>
  </si>
  <si>
    <t>- Most of the workbook is already automated with formulas.</t>
  </si>
  <si>
    <t>- Be cautious when deleting or typing over cells.</t>
  </si>
  <si>
    <t>- If you're unsure, follow the structure of existing entries.</t>
  </si>
  <si>
    <t>- Customize your categories and use your own numbers — the tool is built to adapt to you.</t>
  </si>
  <si>
    <t>- Use it monthly or quarterly to make better financial decisions.</t>
  </si>
  <si>
    <t>⚙️ Automation Notes</t>
  </si>
  <si>
    <t>- Formulas are built in — only edit where indicated.</t>
  </si>
  <si>
    <t>- If you want to add:</t>
  </si>
  <si>
    <t>  - New buckets</t>
  </si>
  <si>
    <t>  - New categories</t>
  </si>
  <si>
    <t>  - New accounts</t>
  </si>
  <si>
    <t>  Follow the logic and structure of the existing formulas.</t>
  </si>
  <si>
    <t>- Warning: Deleting or overwriting protected formula areas can break the tool.</t>
  </si>
  <si>
    <t xml:space="preserve">Feel free to reach out to me if you have questions! </t>
  </si>
  <si>
    <t xml:space="preserve">As Always - Master Your Money. Secure Your Future - Malachi Battle. </t>
  </si>
  <si>
    <t>Income Overview </t>
  </si>
  <si>
    <t>Income Stream</t>
  </si>
  <si>
    <t>Pay Frequency </t>
  </si>
  <si>
    <t>Date</t>
  </si>
  <si>
    <t>Amount</t>
  </si>
  <si>
    <t>Notes</t>
  </si>
  <si>
    <t>Sums</t>
  </si>
  <si>
    <t xml:space="preserve">Month Income Total </t>
  </si>
  <si>
    <t>Excess Income</t>
  </si>
  <si>
    <t>Bi-Weekly</t>
  </si>
  <si>
    <t>5th </t>
  </si>
  <si>
    <t>Expenses Overview </t>
  </si>
  <si>
    <t>Category</t>
  </si>
  <si>
    <t>Expense</t>
  </si>
  <si>
    <t>Bill Frequency</t>
  </si>
  <si>
    <t>Category Total </t>
  </si>
  <si>
    <t>Monthly Exepense Total </t>
  </si>
  <si>
    <t>Only input Categort - Amount. Sums and Beyon is automatically calculated.</t>
  </si>
  <si>
    <t>Living Expenses</t>
  </si>
  <si>
    <t>Rent</t>
  </si>
  <si>
    <t>Monthly</t>
  </si>
  <si>
    <t>12th</t>
  </si>
  <si>
    <t>Geico Car Insurance</t>
  </si>
  <si>
    <t>11th</t>
  </si>
  <si>
    <t xml:space="preserve">Amount </t>
  </si>
  <si>
    <t xml:space="preserve">% Of Income </t>
  </si>
  <si>
    <t>Car Payment</t>
  </si>
  <si>
    <t>1st and 15th</t>
  </si>
  <si>
    <t>Fixed Expenses</t>
  </si>
  <si>
    <t>Utilities</t>
  </si>
  <si>
    <t>1st</t>
  </si>
  <si>
    <t xml:space="preserve">Variable Expenses </t>
  </si>
  <si>
    <t xml:space="preserve">Savings </t>
  </si>
  <si>
    <t>Investments</t>
  </si>
  <si>
    <t xml:space="preserve">Personal spending </t>
  </si>
  <si>
    <t>Total</t>
  </si>
  <si>
    <t>Faith, Charity, and Subscriptions</t>
  </si>
  <si>
    <t>Tithes</t>
  </si>
  <si>
    <t>5th and 21st</t>
  </si>
  <si>
    <t>ChatGPT</t>
  </si>
  <si>
    <t>20th</t>
  </si>
  <si>
    <t>Audible</t>
  </si>
  <si>
    <t>19th</t>
  </si>
  <si>
    <t>Amazon Prime</t>
  </si>
  <si>
    <t>13th</t>
  </si>
  <si>
    <t>Rocket Money</t>
  </si>
  <si>
    <t>2nd</t>
  </si>
  <si>
    <t>Gym</t>
  </si>
  <si>
    <t> </t>
  </si>
  <si>
    <t>Debt</t>
  </si>
  <si>
    <t>Student Loans </t>
  </si>
  <si>
    <t>12th </t>
  </si>
  <si>
    <t>Equipment Loan </t>
  </si>
  <si>
    <t>Weekly</t>
  </si>
  <si>
    <t>1st, 8th, 15th, 22nd </t>
  </si>
  <si>
    <t>Furniture</t>
  </si>
  <si>
    <t xml:space="preserve">Excess Income </t>
  </si>
  <si>
    <t>Percent of Excess Income</t>
  </si>
  <si>
    <t>Amount - Output</t>
  </si>
  <si>
    <t>Priority Grouping</t>
  </si>
  <si>
    <t>Notes / Purpose</t>
  </si>
  <si>
    <t>Top Level Category</t>
  </si>
  <si>
    <t>Emergency Fund</t>
  </si>
  <si>
    <t>Core Savings</t>
  </si>
  <si>
    <t>Covers 3-6 months or urgent needs</t>
  </si>
  <si>
    <t>Savings</t>
  </si>
  <si>
    <t>Unexpected Expenses</t>
  </si>
  <si>
    <t>Car repairs, medical, etc.</t>
  </si>
  <si>
    <t>Major Milestones Fund</t>
  </si>
  <si>
    <t>Long-Term Savings</t>
  </si>
  <si>
    <t>Home, wedding, major purchase</t>
  </si>
  <si>
    <t>Experience/Dev Fund</t>
  </si>
  <si>
    <t>Lifestyle + Growth</t>
  </si>
  <si>
    <t>Travel, events, personal growth</t>
  </si>
  <si>
    <t>Roth IRA</t>
  </si>
  <si>
    <t>Long-term, tax-free retirement</t>
  </si>
  <si>
    <t>Personal Brokerage</t>
  </si>
  <si>
    <t>Flexible investment account</t>
  </si>
  <si>
    <t>Business Brokerage</t>
  </si>
  <si>
    <t>Business / Side Hustle Growth</t>
  </si>
  <si>
    <t>Investing in equipment or ads</t>
  </si>
  <si>
    <t>Checking Buffer / Flex</t>
  </si>
  <si>
    <t>Cash Flow</t>
  </si>
  <si>
    <t>Unallocated cash or checking buffer</t>
  </si>
  <si>
    <t>Personal Spending</t>
  </si>
  <si>
    <t>Tithes / Giving (Extra)</t>
  </si>
  <si>
    <t>Optional / Values-Aligned Giving</t>
  </si>
  <si>
    <t>If you want to give extra beyond fixed</t>
  </si>
  <si>
    <t xml:space="preserve">Personal Spending </t>
  </si>
  <si>
    <t xml:space="preserve">Personal spending to purchase items/things you like! </t>
  </si>
  <si>
    <t xml:space="preserve">Top Level Categories </t>
  </si>
  <si>
    <t>Total Percent</t>
  </si>
  <si>
    <t xml:space="preserve">Investments </t>
  </si>
  <si>
    <t>Main Income Deposit Account - MONTHLY OVERVIEW</t>
  </si>
  <si>
    <t>Bill Automation</t>
  </si>
  <si>
    <t xml:space="preserve">Description </t>
  </si>
  <si>
    <t>Credit Card Payoff Total (Paid Through BILL CHECKING)</t>
  </si>
  <si>
    <t xml:space="preserve">Bill Name </t>
  </si>
  <si>
    <t>Due Date</t>
  </si>
  <si>
    <t>Automated</t>
  </si>
  <si>
    <t>Notes/Method</t>
  </si>
  <si>
    <t>Notes/Reason</t>
  </si>
  <si>
    <t xml:space="preserve">Your Bills will populate here. Input whether it's automated or not, add your notes as well. </t>
  </si>
  <si>
    <t xml:space="preserve">Monthly Total </t>
  </si>
  <si>
    <t xml:space="preserve">Net income after taxes, retirement accounts, and additional benefits. </t>
  </si>
  <si>
    <t>Yes</t>
  </si>
  <si>
    <t>Credit Card</t>
  </si>
  <si>
    <t xml:space="preserve">Transfers Out </t>
  </si>
  <si>
    <t>Sum of all automated account transfers. This is all of your bills + your conscious spending allocations. This does not include personal spending</t>
  </si>
  <si>
    <t>Bill Checking</t>
  </si>
  <si>
    <t>Remaining Buffer - Personal Spending</t>
  </si>
  <si>
    <t xml:space="preserve">This is all of your guilt-free personal spending money. </t>
  </si>
  <si>
    <t>Zelle</t>
  </si>
  <si>
    <t>Automate all transfers to Flow accounts based on your pay schedule. This is a monthly overview, so bi-weekly numbers mean all of these number are halved!</t>
  </si>
  <si>
    <t>No</t>
  </si>
  <si>
    <t>Billing schedule and bill amount varies</t>
  </si>
  <si>
    <t xml:space="preserve">The amount of money transferred to flow accounts depend on your bills and your allocation strategy. </t>
  </si>
  <si>
    <t xml:space="preserve">Credit Card </t>
  </si>
  <si>
    <t>Flow Accounts</t>
  </si>
  <si>
    <t xml:space="preserve">Amounts Transferred </t>
  </si>
  <si>
    <t>Purpose/Notes</t>
  </si>
  <si>
    <t xml:space="preserve">Bill Checking </t>
  </si>
  <si>
    <t xml:space="preserve">Pays all of your bills </t>
  </si>
  <si>
    <t>HYSA</t>
  </si>
  <si>
    <t>Conscious Spending Savings Bucket</t>
  </si>
  <si>
    <t>Investment Platform</t>
  </si>
  <si>
    <t>Conscious Spending Investment Bucket</t>
  </si>
  <si>
    <t>I have an income driven repayment plan</t>
  </si>
  <si>
    <t>Conscious Spending Buckets</t>
  </si>
  <si>
    <t xml:space="preserve">I pay when I am able to </t>
  </si>
  <si>
    <t>Sub Account Transfers</t>
  </si>
  <si>
    <t xml:space="preserve">HYSA </t>
  </si>
  <si>
    <t>→ Emergency Fund</t>
  </si>
  <si>
    <t>→ Experiences</t>
  </si>
  <si>
    <t>→ Major Milestones</t>
  </si>
  <si>
    <t xml:space="preserve">→ Roth IRA </t>
  </si>
  <si>
    <t xml:space="preserve">→ Personal Brokerage </t>
  </si>
  <si>
    <t xml:space="preserve">→ Business Brokerage </t>
  </si>
  <si>
    <t>Projections</t>
  </si>
  <si>
    <t xml:space="preserve">Account </t>
  </si>
  <si>
    <t>Monthly Contribution</t>
  </si>
  <si>
    <t>Annual Return (%)</t>
  </si>
  <si>
    <t>Starting Balance</t>
  </si>
  <si>
    <t xml:space="preserve">Year </t>
  </si>
  <si>
    <t xml:space="preserve">Roth IRA </t>
  </si>
  <si>
    <t xml:space="preserve">Play around with the monthly contributions and annual return. Update the monthly contributions in the allocation strategy tab. Change the annual returns in this tab. </t>
  </si>
  <si>
    <t xml:space="preserve">Emergency Fund </t>
  </si>
  <si>
    <t>Major Milestones</t>
  </si>
  <si>
    <t xml:space="preserve">Experiences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</si>
</sst>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.000"/>
  </numFmts>
  <fonts count="31"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charset val="1"/>
    </font>
    <font>
      <b/>
      <sz val="12"/>
      <color rgb="FF000000"/>
      <name val="Aptos Narrow"/>
      <family val="2"/>
      <charset val="1"/>
    </font>
    <font>
      <b/>
      <sz val="11"/>
      <color theme="1"/>
      <name val="Aptos Narrow"/>
      <family val="2"/>
      <scheme val="minor"/>
    </font>
    <font>
      <sz val="18"/>
      <color rgb="FF000000"/>
      <name val="Aptos Narrow"/>
      <family val="2"/>
      <charset val="1"/>
    </font>
    <font>
      <sz val="11"/>
      <color rgb="FF000000"/>
      <name val="Calibri"/>
      <family val="2"/>
      <charset val="1"/>
    </font>
    <font>
      <sz val="11"/>
      <color rgb="FF242424"/>
      <name val="Aptos Narrow"/>
      <charset val="1"/>
    </font>
    <font>
      <b/>
      <sz val="14"/>
      <color theme="0"/>
      <name val="Calibri"/>
      <family val="2"/>
      <charset val="1"/>
    </font>
    <font>
      <b/>
      <sz val="14"/>
      <color theme="0"/>
      <name val="Aptos Narrow"/>
      <family val="2"/>
      <scheme val="minor"/>
    </font>
    <font>
      <sz val="2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charset val="1"/>
    </font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6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20"/>
      <name val="Calibri"/>
      <family val="2"/>
      <charset val="1"/>
    </font>
    <font>
      <b/>
      <sz val="16"/>
      <color theme="1"/>
      <name val="Aptos Narrow"/>
      <family val="2"/>
      <scheme val="minor"/>
    </font>
    <font>
      <b/>
      <sz val="11"/>
      <color theme="0"/>
      <name val="Aptos Narrow"/>
      <family val="2"/>
      <charset val="1"/>
    </font>
    <font>
      <b/>
      <sz val="12"/>
      <color theme="0"/>
      <name val="Aptos Narrow"/>
      <family val="2"/>
      <charset val="1"/>
    </font>
    <font>
      <sz val="12"/>
      <color theme="0"/>
      <name val="Aptos Narrow"/>
      <family val="2"/>
      <charset val="1"/>
    </font>
    <font>
      <b/>
      <sz val="18"/>
      <color theme="0"/>
      <name val="Aptos Narrow"/>
      <family val="2"/>
      <charset val="1"/>
    </font>
    <font>
      <b/>
      <sz val="11"/>
      <color theme="0"/>
      <name val="Aptos Narrow"/>
      <family val="2"/>
      <scheme val="minor"/>
    </font>
    <font>
      <b/>
      <sz val="48"/>
      <color theme="0"/>
      <name val="Aptos Narrow"/>
      <family val="2"/>
      <charset val="1"/>
    </font>
    <font>
      <b/>
      <sz val="26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6"/>
      <color theme="0"/>
      <name val="Calibri"/>
      <family val="2"/>
      <charset val="1"/>
    </font>
    <font>
      <b/>
      <sz val="16"/>
      <color theme="0"/>
      <name val="Aptos Narrow"/>
      <family val="2"/>
      <scheme val="minor"/>
    </font>
    <font>
      <b/>
      <sz val="11"/>
      <color theme="1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F1C8"/>
        <bgColor indexed="64"/>
      </patternFill>
    </fill>
    <fill>
      <patternFill patternType="solid">
        <fgColor rgb="FFC7A55A"/>
        <bgColor indexed="64"/>
      </patternFill>
    </fill>
    <fill>
      <patternFill patternType="solid">
        <fgColor rgb="FF3A8826"/>
        <bgColor indexed="64"/>
      </patternFill>
    </fill>
    <fill>
      <patternFill patternType="solid">
        <fgColor rgb="FFFFD782"/>
        <bgColor indexed="64"/>
      </patternFill>
    </fill>
  </fills>
  <borders count="2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2" borderId="2" xfId="0" applyFont="1" applyFill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wrapText="1"/>
    </xf>
    <xf numFmtId="165" fontId="0" fillId="0" borderId="0" xfId="0" applyNumberFormat="1"/>
    <xf numFmtId="0" fontId="9" fillId="0" borderId="0" xfId="0" applyFont="1" applyAlignment="1">
      <alignment wrapText="1"/>
    </xf>
    <xf numFmtId="0" fontId="15" fillId="0" borderId="0" xfId="0" applyFont="1"/>
    <xf numFmtId="0" fontId="2" fillId="2" borderId="1" xfId="0" applyFont="1" applyFill="1" applyBorder="1"/>
    <xf numFmtId="0" fontId="1" fillId="2" borderId="1" xfId="0" applyFont="1" applyFill="1" applyBorder="1"/>
    <xf numFmtId="164" fontId="1" fillId="2" borderId="2" xfId="0" applyNumberFormat="1" applyFont="1" applyFill="1" applyBorder="1"/>
    <xf numFmtId="164" fontId="1" fillId="2" borderId="3" xfId="0" applyNumberFormat="1" applyFont="1" applyFill="1" applyBorder="1"/>
    <xf numFmtId="0" fontId="5" fillId="3" borderId="2" xfId="0" applyFont="1" applyFill="1" applyBorder="1" applyAlignment="1">
      <alignment wrapText="1"/>
    </xf>
    <xf numFmtId="164" fontId="0" fillId="3" borderId="2" xfId="0" applyNumberFormat="1" applyFill="1" applyBorder="1"/>
    <xf numFmtId="0" fontId="0" fillId="3" borderId="2" xfId="0" applyFill="1" applyBorder="1" applyAlignment="1">
      <alignment wrapText="1"/>
    </xf>
    <xf numFmtId="0" fontId="14" fillId="3" borderId="2" xfId="0" applyFont="1" applyFill="1" applyBorder="1" applyAlignment="1">
      <alignment wrapText="1"/>
    </xf>
    <xf numFmtId="0" fontId="0" fillId="3" borderId="2" xfId="0" applyFill="1" applyBorder="1"/>
    <xf numFmtId="0" fontId="5" fillId="2" borderId="2" xfId="0" applyFont="1" applyFill="1" applyBorder="1"/>
    <xf numFmtId="0" fontId="3" fillId="3" borderId="9" xfId="0" applyFont="1" applyFill="1" applyBorder="1"/>
    <xf numFmtId="8" fontId="0" fillId="3" borderId="9" xfId="0" applyNumberFormat="1" applyFill="1" applyBorder="1"/>
    <xf numFmtId="0" fontId="3" fillId="3" borderId="2" xfId="0" applyFont="1" applyFill="1" applyBorder="1"/>
    <xf numFmtId="8" fontId="0" fillId="3" borderId="2" xfId="0" applyNumberFormat="1" applyFill="1" applyBorder="1"/>
    <xf numFmtId="0" fontId="5" fillId="2" borderId="1" xfId="0" applyFont="1" applyFill="1" applyBorder="1" applyAlignment="1">
      <alignment wrapText="1"/>
    </xf>
    <xf numFmtId="0" fontId="5" fillId="2" borderId="13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15" fillId="0" borderId="0" xfId="0" applyFont="1" applyAlignment="1">
      <alignment wrapText="1"/>
    </xf>
    <xf numFmtId="164" fontId="0" fillId="3" borderId="4" xfId="0" applyNumberFormat="1" applyFill="1" applyBorder="1"/>
    <xf numFmtId="0" fontId="3" fillId="6" borderId="11" xfId="0" applyFont="1" applyFill="1" applyBorder="1"/>
    <xf numFmtId="164" fontId="1" fillId="3" borderId="2" xfId="0" applyNumberFormat="1" applyFont="1" applyFill="1" applyBorder="1"/>
    <xf numFmtId="164" fontId="1" fillId="3" borderId="5" xfId="0" applyNumberFormat="1" applyFont="1" applyFill="1" applyBorder="1"/>
    <xf numFmtId="164" fontId="1" fillId="3" borderId="3" xfId="0" applyNumberFormat="1" applyFont="1" applyFill="1" applyBorder="1"/>
    <xf numFmtId="164" fontId="1" fillId="3" borderId="0" xfId="0" applyNumberFormat="1" applyFont="1" applyFill="1"/>
    <xf numFmtId="0" fontId="20" fillId="7" borderId="12" xfId="0" applyFont="1" applyFill="1" applyBorder="1"/>
    <xf numFmtId="0" fontId="20" fillId="7" borderId="9" xfId="0" applyFont="1" applyFill="1" applyBorder="1"/>
    <xf numFmtId="0" fontId="21" fillId="7" borderId="9" xfId="0" applyFont="1" applyFill="1" applyBorder="1"/>
    <xf numFmtId="0" fontId="21" fillId="7" borderId="6" xfId="0" applyFont="1" applyFill="1" applyBorder="1"/>
    <xf numFmtId="164" fontId="1" fillId="3" borderId="6" xfId="0" applyNumberFormat="1" applyFont="1" applyFill="1" applyBorder="1"/>
    <xf numFmtId="0" fontId="1" fillId="8" borderId="3" xfId="0" applyFont="1" applyFill="1" applyBorder="1"/>
    <xf numFmtId="0" fontId="2" fillId="8" borderId="5" xfId="0" applyFont="1" applyFill="1" applyBorder="1"/>
    <xf numFmtId="0" fontId="0" fillId="8" borderId="3" xfId="0" applyFill="1" applyBorder="1"/>
    <xf numFmtId="0" fontId="1" fillId="8" borderId="5" xfId="0" applyFont="1" applyFill="1" applyBorder="1"/>
    <xf numFmtId="0" fontId="22" fillId="0" borderId="0" xfId="0" applyFont="1"/>
    <xf numFmtId="0" fontId="21" fillId="6" borderId="12" xfId="0" applyFont="1" applyFill="1" applyBorder="1"/>
    <xf numFmtId="0" fontId="21" fillId="6" borderId="9" xfId="0" applyFont="1" applyFill="1" applyBorder="1"/>
    <xf numFmtId="0" fontId="24" fillId="6" borderId="11" xfId="0" applyFont="1" applyFill="1" applyBorder="1"/>
    <xf numFmtId="0" fontId="21" fillId="6" borderId="11" xfId="0" applyFont="1" applyFill="1" applyBorder="1"/>
    <xf numFmtId="0" fontId="25" fillId="8" borderId="2" xfId="0" applyFont="1" applyFill="1" applyBorder="1"/>
    <xf numFmtId="0" fontId="25" fillId="6" borderId="13" xfId="0" applyFont="1" applyFill="1" applyBorder="1"/>
    <xf numFmtId="164" fontId="2" fillId="3" borderId="3" xfId="0" applyNumberFormat="1" applyFont="1" applyFill="1" applyBorder="1"/>
    <xf numFmtId="0" fontId="26" fillId="7" borderId="0" xfId="0" applyFont="1" applyFill="1"/>
    <xf numFmtId="164" fontId="26" fillId="7" borderId="0" xfId="0" applyNumberFormat="1" applyFont="1" applyFill="1"/>
    <xf numFmtId="0" fontId="7" fillId="7" borderId="7" xfId="0" applyFont="1" applyFill="1" applyBorder="1"/>
    <xf numFmtId="0" fontId="7" fillId="7" borderId="8" xfId="0" applyFont="1" applyFill="1" applyBorder="1"/>
    <xf numFmtId="0" fontId="8" fillId="7" borderId="2" xfId="0" applyFont="1" applyFill="1" applyBorder="1"/>
    <xf numFmtId="0" fontId="7" fillId="7" borderId="1" xfId="0" applyFont="1" applyFill="1" applyBorder="1"/>
    <xf numFmtId="0" fontId="10" fillId="3" borderId="0" xfId="0" applyFont="1" applyFill="1"/>
    <xf numFmtId="10" fontId="10" fillId="3" borderId="0" xfId="0" applyNumberFormat="1" applyFont="1" applyFill="1" applyAlignment="1">
      <alignment wrapText="1"/>
    </xf>
    <xf numFmtId="164" fontId="10" fillId="3" borderId="0" xfId="0" applyNumberFormat="1" applyFont="1" applyFill="1"/>
    <xf numFmtId="0" fontId="10" fillId="6" borderId="2" xfId="0" applyFont="1" applyFill="1" applyBorder="1"/>
    <xf numFmtId="0" fontId="19" fillId="8" borderId="2" xfId="0" applyFont="1" applyFill="1" applyBorder="1"/>
    <xf numFmtId="10" fontId="19" fillId="8" borderId="2" xfId="0" applyNumberFormat="1" applyFont="1" applyFill="1" applyBorder="1"/>
    <xf numFmtId="164" fontId="1" fillId="8" borderId="2" xfId="0" applyNumberFormat="1" applyFont="1" applyFill="1" applyBorder="1"/>
    <xf numFmtId="10" fontId="14" fillId="8" borderId="2" xfId="0" applyNumberFormat="1" applyFont="1" applyFill="1" applyBorder="1"/>
    <xf numFmtId="0" fontId="2" fillId="8" borderId="2" xfId="0" applyFont="1" applyFill="1" applyBorder="1"/>
    <xf numFmtId="2" fontId="2" fillId="8" borderId="2" xfId="0" applyNumberFormat="1" applyFont="1" applyFill="1" applyBorder="1"/>
    <xf numFmtId="10" fontId="27" fillId="8" borderId="2" xfId="0" applyNumberFormat="1" applyFont="1" applyFill="1" applyBorder="1"/>
    <xf numFmtId="0" fontId="20" fillId="7" borderId="3" xfId="0" applyFont="1" applyFill="1" applyBorder="1"/>
    <xf numFmtId="0" fontId="21" fillId="6" borderId="2" xfId="0" applyFont="1" applyFill="1" applyBorder="1"/>
    <xf numFmtId="0" fontId="24" fillId="6" borderId="2" xfId="0" applyFont="1" applyFill="1" applyBorder="1"/>
    <xf numFmtId="0" fontId="19" fillId="6" borderId="11" xfId="0" applyFont="1" applyFill="1" applyBorder="1"/>
    <xf numFmtId="0" fontId="5" fillId="8" borderId="3" xfId="0" applyFont="1" applyFill="1" applyBorder="1"/>
    <xf numFmtId="164" fontId="5" fillId="8" borderId="3" xfId="0" applyNumberFormat="1" applyFont="1" applyFill="1" applyBorder="1"/>
    <xf numFmtId="0" fontId="5" fillId="8" borderId="5" xfId="0" applyFont="1" applyFill="1" applyBorder="1"/>
    <xf numFmtId="0" fontId="28" fillId="6" borderId="11" xfId="0" applyFont="1" applyFill="1" applyBorder="1" applyAlignment="1">
      <alignment wrapText="1"/>
    </xf>
    <xf numFmtId="0" fontId="28" fillId="6" borderId="11" xfId="0" applyFont="1" applyFill="1" applyBorder="1"/>
    <xf numFmtId="0" fontId="29" fillId="7" borderId="2" xfId="0" applyFont="1" applyFill="1" applyBorder="1"/>
    <xf numFmtId="0" fontId="29" fillId="7" borderId="2" xfId="0" applyFont="1" applyFill="1" applyBorder="1" applyAlignment="1">
      <alignment wrapText="1"/>
    </xf>
    <xf numFmtId="164" fontId="28" fillId="7" borderId="2" xfId="0" applyNumberFormat="1" applyFont="1" applyFill="1" applyBorder="1"/>
    <xf numFmtId="0" fontId="3" fillId="7" borderId="12" xfId="0" applyFont="1" applyFill="1" applyBorder="1"/>
    <xf numFmtId="0" fontId="3" fillId="7" borderId="9" xfId="0" applyFont="1" applyFill="1" applyBorder="1"/>
    <xf numFmtId="0" fontId="3" fillId="7" borderId="11" xfId="0" applyFont="1" applyFill="1" applyBorder="1"/>
    <xf numFmtId="0" fontId="3" fillId="6" borderId="12" xfId="0" applyFont="1" applyFill="1" applyBorder="1"/>
    <xf numFmtId="0" fontId="3" fillId="6" borderId="9" xfId="0" applyFont="1" applyFill="1" applyBorder="1"/>
    <xf numFmtId="0" fontId="24" fillId="7" borderId="9" xfId="0" applyFont="1" applyFill="1" applyBorder="1"/>
    <xf numFmtId="0" fontId="24" fillId="6" borderId="9" xfId="0" applyFont="1" applyFill="1" applyBorder="1"/>
    <xf numFmtId="0" fontId="3" fillId="8" borderId="2" xfId="0" applyFont="1" applyFill="1" applyBorder="1"/>
    <xf numFmtId="8" fontId="0" fillId="8" borderId="2" xfId="0" applyNumberFormat="1" applyFill="1" applyBorder="1"/>
    <xf numFmtId="164" fontId="0" fillId="8" borderId="2" xfId="0" applyNumberFormat="1" applyFill="1" applyBorder="1"/>
    <xf numFmtId="164" fontId="0" fillId="8" borderId="4" xfId="0" applyNumberFormat="1" applyFill="1" applyBorder="1"/>
    <xf numFmtId="0" fontId="1" fillId="2" borderId="1" xfId="0" applyFont="1" applyFill="1" applyBorder="1" applyAlignment="1">
      <alignment wrapText="1"/>
    </xf>
    <xf numFmtId="0" fontId="1" fillId="2" borderId="13" xfId="0" applyFont="1" applyFill="1" applyBorder="1"/>
    <xf numFmtId="0" fontId="1" fillId="2" borderId="4" xfId="0" applyFont="1" applyFill="1" applyBorder="1"/>
    <xf numFmtId="0" fontId="0" fillId="2" borderId="0" xfId="0" applyFill="1"/>
    <xf numFmtId="0" fontId="1" fillId="2" borderId="0" xfId="0" applyFont="1" applyFill="1" applyAlignment="1">
      <alignment horizontal="center"/>
    </xf>
    <xf numFmtId="0" fontId="30" fillId="2" borderId="0" xfId="0" applyFont="1" applyFill="1"/>
    <xf numFmtId="10" fontId="30" fillId="2" borderId="0" xfId="0" applyNumberFormat="1" applyFont="1" applyFill="1"/>
    <xf numFmtId="0" fontId="30" fillId="2" borderId="0" xfId="0" applyFont="1" applyFill="1" applyAlignment="1">
      <alignment wrapText="1"/>
    </xf>
    <xf numFmtId="164" fontId="3" fillId="3" borderId="0" xfId="0" applyNumberFormat="1" applyFont="1" applyFill="1"/>
    <xf numFmtId="164" fontId="30" fillId="3" borderId="0" xfId="0" applyNumberFormat="1" applyFont="1" applyFill="1"/>
    <xf numFmtId="164" fontId="5" fillId="5" borderId="2" xfId="0" applyNumberFormat="1" applyFont="1" applyFill="1" applyBorder="1"/>
    <xf numFmtId="0" fontId="5" fillId="5" borderId="2" xfId="0" applyFont="1" applyFill="1" applyBorder="1"/>
    <xf numFmtId="164" fontId="5" fillId="5" borderId="4" xfId="0" applyNumberFormat="1" applyFont="1" applyFill="1" applyBorder="1"/>
    <xf numFmtId="0" fontId="5" fillId="5" borderId="4" xfId="0" applyFont="1" applyFill="1" applyBorder="1"/>
    <xf numFmtId="0" fontId="0" fillId="2" borderId="3" xfId="0" applyFill="1" applyBorder="1"/>
    <xf numFmtId="0" fontId="5" fillId="2" borderId="3" xfId="0" applyFont="1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0" fontId="13" fillId="2" borderId="3" xfId="0" applyFont="1" applyFill="1" applyBorder="1"/>
    <xf numFmtId="0" fontId="5" fillId="2" borderId="11" xfId="0" applyFont="1" applyFill="1" applyBorder="1" applyAlignment="1">
      <alignment wrapText="1"/>
    </xf>
    <xf numFmtId="0" fontId="0" fillId="2" borderId="5" xfId="0" applyFill="1" applyBorder="1"/>
    <xf numFmtId="0" fontId="14" fillId="8" borderId="2" xfId="0" applyFont="1" applyFill="1" applyBorder="1"/>
    <xf numFmtId="0" fontId="5" fillId="8" borderId="2" xfId="0" applyFont="1" applyFill="1" applyBorder="1"/>
    <xf numFmtId="0" fontId="0" fillId="8" borderId="2" xfId="0" applyFill="1" applyBorder="1"/>
    <xf numFmtId="164" fontId="14" fillId="8" borderId="2" xfId="0" applyNumberFormat="1" applyFont="1" applyFill="1" applyBorder="1"/>
    <xf numFmtId="0" fontId="14" fillId="2" borderId="2" xfId="0" applyFont="1" applyFill="1" applyBorder="1"/>
    <xf numFmtId="0" fontId="0" fillId="2" borderId="2" xfId="0" applyFill="1" applyBorder="1"/>
    <xf numFmtId="0" fontId="12" fillId="2" borderId="2" xfId="0" applyFont="1" applyFill="1" applyBorder="1"/>
    <xf numFmtId="0" fontId="11" fillId="2" borderId="2" xfId="0" applyFont="1" applyFill="1" applyBorder="1"/>
    <xf numFmtId="0" fontId="0" fillId="2" borderId="1" xfId="0" applyFill="1" applyBorder="1"/>
    <xf numFmtId="0" fontId="0" fillId="2" borderId="13" xfId="0" applyFill="1" applyBorder="1"/>
    <xf numFmtId="10" fontId="0" fillId="2" borderId="2" xfId="0" applyNumberFormat="1" applyFill="1" applyBorder="1"/>
    <xf numFmtId="10" fontId="0" fillId="2" borderId="4" xfId="0" applyNumberFormat="1" applyFill="1" applyBorder="1"/>
    <xf numFmtId="164" fontId="0" fillId="2" borderId="3" xfId="0" applyNumberFormat="1" applyFill="1" applyBorder="1"/>
    <xf numFmtId="164" fontId="0" fillId="2" borderId="5" xfId="0" applyNumberFormat="1" applyFill="1" applyBorder="1"/>
    <xf numFmtId="0" fontId="28" fillId="7" borderId="15" xfId="0" applyFont="1" applyFill="1" applyBorder="1" applyAlignment="1">
      <alignment wrapText="1"/>
    </xf>
    <xf numFmtId="0" fontId="28" fillId="7" borderId="16" xfId="0" applyFont="1" applyFill="1" applyBorder="1"/>
    <xf numFmtId="0" fontId="29" fillId="7" borderId="6" xfId="0" applyFont="1" applyFill="1" applyBorder="1"/>
    <xf numFmtId="0" fontId="28" fillId="6" borderId="4" xfId="0" applyFont="1" applyFill="1" applyBorder="1"/>
    <xf numFmtId="0" fontId="29" fillId="6" borderId="4" xfId="0" applyFont="1" applyFill="1" applyBorder="1"/>
    <xf numFmtId="0" fontId="11" fillId="5" borderId="0" xfId="0" applyFont="1" applyFill="1"/>
    <xf numFmtId="0" fontId="15" fillId="5" borderId="0" xfId="0" applyFont="1" applyFill="1"/>
    <xf numFmtId="0" fontId="0" fillId="5" borderId="0" xfId="0" applyFill="1"/>
    <xf numFmtId="0" fontId="0" fillId="5" borderId="0" xfId="0" applyFill="1" applyAlignment="1">
      <alignment wrapText="1"/>
    </xf>
    <xf numFmtId="0" fontId="11" fillId="5" borderId="17" xfId="0" applyFont="1" applyFill="1" applyBorder="1"/>
    <xf numFmtId="0" fontId="5" fillId="5" borderId="18" xfId="0" applyFont="1" applyFill="1" applyBorder="1"/>
    <xf numFmtId="0" fontId="5" fillId="5" borderId="0" xfId="0" applyFont="1" applyFill="1"/>
    <xf numFmtId="0" fontId="5" fillId="5" borderId="20" xfId="0" applyFont="1" applyFill="1" applyBorder="1"/>
    <xf numFmtId="0" fontId="5" fillId="5" borderId="19" xfId="0" quotePrefix="1" applyFont="1" applyFill="1" applyBorder="1" applyAlignment="1">
      <alignment wrapText="1"/>
    </xf>
    <xf numFmtId="0" fontId="5" fillId="5" borderId="0" xfId="0" quotePrefix="1" applyFont="1" applyFill="1"/>
    <xf numFmtId="0" fontId="5" fillId="5" borderId="19" xfId="0" quotePrefix="1" applyFont="1" applyFill="1" applyBorder="1"/>
    <xf numFmtId="0" fontId="5" fillId="5" borderId="20" xfId="0" quotePrefix="1" applyFont="1" applyFill="1" applyBorder="1"/>
    <xf numFmtId="0" fontId="5" fillId="5" borderId="19" xfId="0" applyFont="1" applyFill="1" applyBorder="1"/>
    <xf numFmtId="0" fontId="5" fillId="5" borderId="19" xfId="0" applyFont="1" applyFill="1" applyBorder="1" applyAlignment="1">
      <alignment wrapText="1"/>
    </xf>
    <xf numFmtId="0" fontId="0" fillId="4" borderId="21" xfId="0" applyFill="1" applyBorder="1"/>
    <xf numFmtId="0" fontId="3" fillId="0" borderId="0" xfId="0" applyFont="1"/>
    <xf numFmtId="0" fontId="23" fillId="6" borderId="0" xfId="0" applyFont="1" applyFill="1" applyAlignment="1">
      <alignment horizontal="center"/>
    </xf>
    <xf numFmtId="0" fontId="23" fillId="7" borderId="0" xfId="0" applyFont="1" applyFill="1" applyAlignment="1">
      <alignment horizontal="center"/>
    </xf>
    <xf numFmtId="0" fontId="16" fillId="0" borderId="10" xfId="0" applyFont="1" applyBorder="1" applyAlignment="1">
      <alignment horizontal="center"/>
    </xf>
    <xf numFmtId="0" fontId="18" fillId="0" borderId="14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63">
    <dxf>
      <numFmt numFmtId="164" formatCode="&quot;$&quot;#,##0.00"/>
      <fill>
        <patternFill patternType="solid">
          <fgColor indexed="64"/>
          <bgColor theme="4" tint="0.79998168889431442"/>
        </patternFill>
      </fill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numFmt numFmtId="14" formatCode="0.00%"/>
      <fill>
        <patternFill patternType="solid">
          <fgColor indexed="64"/>
          <bgColor theme="4" tint="0.79998168889431442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164" formatCode="&quot;$&quot;#,##0.00"/>
      <fill>
        <patternFill patternType="solid">
          <fgColor indexed="64"/>
          <bgColor rgb="FFFFD782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theme="4" tint="0.79998168889431442"/>
        </patternFill>
      </fill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rgb="FFFFD78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rgb="FFC7A55A"/>
        </patternFill>
      </fill>
      <border diagonalUp="0" diagonalDown="0">
        <left style="thin">
          <color rgb="FF000000"/>
        </left>
        <right style="thin">
          <color rgb="FF000000"/>
        </right>
        <top/>
        <bottom/>
      </border>
    </dxf>
    <dxf>
      <numFmt numFmtId="164" formatCode="&quot;$&quot;#,##0.00"/>
      <fill>
        <patternFill patternType="solid">
          <fgColor indexed="64"/>
          <bgColor theme="4" tint="0.79998168889431442"/>
        </patternFill>
      </fill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numFmt numFmtId="14" formatCode="0.00%"/>
      <fill>
        <patternFill patternType="solid">
          <fgColor indexed="64"/>
          <bgColor theme="4" tint="0.79998168889431442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164" formatCode="&quot;$&quot;#,##0.00"/>
      <fill>
        <patternFill patternType="solid">
          <fgColor indexed="64"/>
          <bgColor theme="9" tint="0.79998168889431442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theme="4" tint="0.79998168889431442"/>
        </patternFill>
      </fill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theme="9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rgb="FF3A8826"/>
        </patternFill>
      </fill>
      <border diagonalUp="0" diagonalDown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"/>
        <scheme val="none"/>
      </font>
      <fill>
        <patternFill patternType="solid">
          <fgColor indexed="64"/>
          <bgColor rgb="FFC0F1C8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"/>
        <scheme val="none"/>
      </font>
      <numFmt numFmtId="164" formatCode="&quot;$&quot;#,##0.00"/>
      <fill>
        <patternFill patternType="solid">
          <fgColor indexed="64"/>
          <bgColor rgb="FFC0F1C8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"/>
        <scheme val="none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font>
        <color theme="0"/>
      </font>
      <fill>
        <patternFill patternType="solid">
          <fgColor indexed="64"/>
          <bgColor rgb="FF3A88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"/>
        <scheme val="none"/>
      </font>
      <fill>
        <patternFill patternType="solid">
          <fgColor indexed="64"/>
          <bgColor rgb="FFFFD782"/>
        </patternFill>
      </fill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"/>
        <scheme val="none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theme="4" tint="0.79998168889431442"/>
        </patternFill>
      </fill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rgb="FFFFD782"/>
        </patternFill>
      </fill>
    </dxf>
    <dxf>
      <fill>
        <patternFill patternType="solid">
          <fgColor indexed="64"/>
          <bgColor rgb="FFC7A55A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"/>
        <scheme val="none"/>
      </font>
      <fill>
        <patternFill patternType="solid">
          <fgColor indexed="64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"/>
        <scheme val="none"/>
      </font>
      <fill>
        <patternFill patternType="solid">
          <fgColor indexed="64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"/>
        <scheme val="none"/>
      </font>
      <fill>
        <patternFill patternType="solid">
          <fgColor indexed="64"/>
          <bgColor theme="4" tint="0.79998168889431442"/>
        </patternFill>
      </fill>
    </dxf>
    <dxf>
      <font>
        <b/>
        <color theme="1"/>
      </font>
      <numFmt numFmtId="164" formatCode="&quot;$&quot;#,##0.00"/>
      <fill>
        <patternFill patternType="solid">
          <fgColor indexed="64"/>
          <bgColor theme="9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"/>
        <scheme val="none"/>
      </font>
      <numFmt numFmtId="14" formatCode="0.00%"/>
      <fill>
        <patternFill patternType="solid">
          <fgColor indexed="64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"/>
        <scheme val="none"/>
      </font>
      <fill>
        <patternFill patternType="solid">
          <fgColor indexed="64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"/>
        <scheme val="none"/>
      </font>
      <fill>
        <patternFill patternType="solid">
          <fgColor indexed="64"/>
          <bgColor theme="9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charset val="1"/>
        <scheme val="none"/>
      </font>
      <fill>
        <patternFill patternType="solid">
          <fgColor indexed="64"/>
          <bgColor rgb="FF3A882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numFmt numFmtId="0" formatCode="General"/>
      <fill>
        <patternFill patternType="solid">
          <fgColor indexed="64"/>
          <bgColor rgb="FFFFD782"/>
        </patternFill>
      </fill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charset val="1"/>
        <scheme val="none"/>
      </font>
      <fill>
        <patternFill patternType="solid">
          <fgColor indexed="64"/>
          <bgColor rgb="FFFFD782"/>
        </patternFill>
      </fill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charset val="1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charset val="1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charset val="1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charset val="1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charset val="1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charset val="1"/>
        <scheme val="none"/>
      </font>
      <fill>
        <patternFill patternType="solid">
          <fgColor indexed="64"/>
          <bgColor rgb="FFFFD78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charset val="1"/>
        <scheme val="none"/>
      </font>
      <fill>
        <patternFill patternType="solid">
          <fgColor indexed="64"/>
          <bgColor theme="9" tint="0.39997558519241921"/>
        </patternFill>
      </fill>
      <border diagonalUp="0" diagonalDown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charset val="1"/>
        <scheme val="none"/>
      </font>
      <numFmt numFmtId="164" formatCode="&quot;$&quot;#,##0.00"/>
      <fill>
        <patternFill patternType="solid">
          <fgColor indexed="64"/>
          <bgColor rgb="FF3A88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charset val="1"/>
        <scheme val="none"/>
      </font>
      <numFmt numFmtId="164" formatCode="&quot;$&quot;#,##0.00"/>
      <fill>
        <patternFill patternType="solid">
          <fgColor indexed="64"/>
          <bgColor rgb="FF3A8826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charset val="1"/>
        <scheme val="none"/>
      </font>
      <numFmt numFmtId="164" formatCode="&quot;$&quot;#,##0.00"/>
      <fill>
        <patternFill patternType="solid">
          <fgColor indexed="64"/>
          <bgColor theme="4" tint="0.79998168889431442"/>
        </patternFill>
      </fill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charset val="1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charset val="1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charset val="1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charset val="1"/>
        <scheme val="none"/>
      </font>
      <fill>
        <patternFill patternType="solid">
          <fgColor indexed="64"/>
          <bgColor theme="4" tint="0.79998168889431442"/>
        </patternFill>
      </fill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charset val="1"/>
        <scheme val="none"/>
      </font>
      <fill>
        <patternFill patternType="solid">
          <fgColor indexed="64"/>
          <bgColor rgb="FF3A882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charset val="1"/>
        <scheme val="none"/>
      </font>
      <fill>
        <patternFill patternType="solid">
          <fgColor indexed="64"/>
          <bgColor rgb="FF3A8826"/>
        </patternFill>
      </fill>
      <border diagonalUp="0" diagonalDown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Medium9"/>
  <colors>
    <mruColors>
      <color rgb="FFC0F1C8"/>
      <color rgb="FFC7A55A"/>
      <color rgb="FF3A8826"/>
      <color rgb="FFFFD782"/>
      <color rgb="FF003366"/>
      <color rgb="FFC2B1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Black"/>
                <a:ea typeface="Arial Black"/>
                <a:cs typeface="Arial Black"/>
              </a:defRPr>
            </a:pPr>
            <a:r>
              <a:rPr lang="en-US"/>
              <a:t>Expense Categories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Black"/>
              <a:ea typeface="Arial Black"/>
              <a:cs typeface="Arial Black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430-4C3C-97FD-6D366FC2DF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0430-4C3C-97FD-6D366FC2DF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27F-408D-B1D3-803828DADD5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27F-408D-B1D3-803828DADD5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430-4C3C-97FD-6D366FC2DFD0}"/>
              </c:ext>
            </c:extLst>
          </c:dPt>
          <c:dLbls>
            <c:dLbl>
              <c:idx val="0"/>
              <c:layout>
                <c:manualLayout>
                  <c:x val="-0.2057503819485251"/>
                  <c:y val="-0.2274106538569471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430-4C3C-97FD-6D366FC2DFD0}"/>
                </c:ext>
              </c:extLst>
            </c:dLbl>
            <c:dLbl>
              <c:idx val="1"/>
              <c:layout>
                <c:manualLayout>
                  <c:x val="0.13861701988743944"/>
                  <c:y val="0.1274588553789266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430-4C3C-97FD-6D366FC2DFD0}"/>
                </c:ext>
              </c:extLst>
            </c:dLbl>
            <c:dLbl>
              <c:idx val="2"/>
              <c:layout>
                <c:manualLayout>
                  <c:x val="-6.363562763609773E-2"/>
                  <c:y val="1.06261245646181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27F-408D-B1D3-803828DADD50}"/>
                </c:ext>
              </c:extLst>
            </c:dLbl>
            <c:dLbl>
              <c:idx val="3"/>
              <c:layout>
                <c:manualLayout>
                  <c:x val="0.13022035491832185"/>
                  <c:y val="5.972036514303646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27F-408D-B1D3-803828DADD50}"/>
                </c:ext>
              </c:extLst>
            </c:dLbl>
            <c:dLbl>
              <c:idx val="4"/>
              <c:layout>
                <c:manualLayout>
                  <c:x val="0.11333294159125631"/>
                  <c:y val="0.131991614255765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430-4C3C-97FD-6D366FC2DFD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0" i="0" u="none" strike="noStrike" kern="1200" baseline="0">
                    <a:solidFill>
                      <a:srgbClr val="DAF2D0"/>
                    </a:solidFill>
                    <a:latin typeface="Arial Black"/>
                    <a:ea typeface="Arial Black"/>
                    <a:cs typeface="Arial Black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'Income &amp; Expense Overview'!$H$13:$H$17</c:f>
              <c:strCache>
                <c:ptCount val="5"/>
                <c:pt idx="0">
                  <c:v>Fixed Expenses</c:v>
                </c:pt>
                <c:pt idx="1">
                  <c:v>Variable Expenses </c:v>
                </c:pt>
                <c:pt idx="2">
                  <c:v>Savings </c:v>
                </c:pt>
                <c:pt idx="3">
                  <c:v>Investments</c:v>
                </c:pt>
                <c:pt idx="4">
                  <c:v>Personal spending </c:v>
                </c:pt>
              </c:strCache>
            </c:strRef>
          </c:cat>
          <c:val>
            <c:numRef>
              <c:f>'Income &amp; Expense Overview'!$J$13:$J$17</c:f>
              <c:numCache>
                <c:formatCode>0.00%</c:formatCode>
                <c:ptCount val="5"/>
                <c:pt idx="0">
                  <c:v>0.82550000000000001</c:v>
                </c:pt>
                <c:pt idx="1">
                  <c:v>0.13200000000000001</c:v>
                </c:pt>
                <c:pt idx="2">
                  <c:v>1.9124999999999996E-2</c:v>
                </c:pt>
                <c:pt idx="3">
                  <c:v>1.2749999999999999E-2</c:v>
                </c:pt>
                <c:pt idx="4">
                  <c:v>1.0625000000000001E-2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430-4C3C-97FD-6D366FC2DF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Black"/>
              <a:ea typeface="Arial Black"/>
              <a:cs typeface="Arial Black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Black"/>
                <a:ea typeface="Arial Black"/>
                <a:cs typeface="Arial Black"/>
              </a:defRPr>
            </a:pPr>
            <a:r>
              <a:rPr lang="en-US"/>
              <a:t>Excess Income Conscious Spending Plan Split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Black"/>
              <a:ea typeface="Arial Black"/>
              <a:cs typeface="Arial Black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6B4-4410-AAE8-0016F4C5813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6B4-4410-AAE8-0016F4C5813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6B4-4410-AAE8-0016F4C5813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800" b="0" i="0" u="none" strike="noStrike" kern="1200" baseline="0">
                    <a:solidFill>
                      <a:srgbClr val="FFFFFF"/>
                    </a:solidFill>
                    <a:latin typeface="Arial Black"/>
                    <a:ea typeface="Arial Black"/>
                    <a:cs typeface="Arial Black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'Allocation Strategy'!$A$16:$A$18</c:f>
              <c:strCache>
                <c:ptCount val="3"/>
                <c:pt idx="0">
                  <c:v>Savings </c:v>
                </c:pt>
                <c:pt idx="1">
                  <c:v>Investments </c:v>
                </c:pt>
                <c:pt idx="2">
                  <c:v>Personal Spending </c:v>
                </c:pt>
              </c:strCache>
            </c:strRef>
          </c:cat>
          <c:val>
            <c:numRef>
              <c:f>'Allocation Strategy'!$B$16:$B$18</c:f>
              <c:numCache>
                <c:formatCode>0.00%</c:formatCode>
                <c:ptCount val="3"/>
                <c:pt idx="0">
                  <c:v>0.44999999999999996</c:v>
                </c:pt>
                <c:pt idx="1">
                  <c:v>0.3</c:v>
                </c:pt>
                <c:pt idx="2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0D-4E45-84CC-42D6264330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Black"/>
              <a:ea typeface="Arial Black"/>
              <a:cs typeface="Arial Black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3181350</xdr:colOff>
      <xdr:row>13</xdr:row>
      <xdr:rowOff>114300</xdr:rowOff>
    </xdr:from>
    <xdr:to>
      <xdr:col>1</xdr:col>
      <xdr:colOff>466725</xdr:colOff>
      <xdr:row>13</xdr:row>
      <xdr:rowOff>114300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E4C954F-D988-5B91-5E29-A1ACADAF530F}"/>
            </a:ext>
          </a:extLst>
        </xdr:cNvPr>
        <xdr:cNvCxnSpPr>
          <a:cxnSpLocks/>
        </xdr:cNvCxnSpPr>
      </xdr:nvCxnSpPr>
      <xdr:spPr>
        <a:xfrm>
          <a:off x="3181350" y="3171825"/>
          <a:ext cx="2571750" cy="0"/>
        </a:xfrm>
        <a:prstGeom prst="line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19</xdr:row>
      <xdr:rowOff>28575</xdr:rowOff>
    </xdr:from>
    <xdr:to>
      <xdr:col>10</xdr:col>
      <xdr:colOff>295275</xdr:colOff>
      <xdr:row>49</xdr:row>
      <xdr:rowOff>85725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5174D47-B79A-D7A1-FA59-087E866B5041}"/>
            </a:ext>
            <a:ext uri="{147F2762-F138-4A5C-976F-8EAC2B608ADB}">
              <a16:predDERef xmlns:a16="http://schemas.microsoft.com/office/drawing/2014/main" pred="{EAE4019F-7758-B153-F8BA-1140362C7E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13</xdr:row>
      <xdr:rowOff>0</xdr:rowOff>
    </xdr:from>
    <xdr:to>
      <xdr:col>6</xdr:col>
      <xdr:colOff>600075</xdr:colOff>
      <xdr:row>34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4D10F28-2E10-3F28-86C2-93A7B6FCE0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DEE5909-1246-4FAD-A274-CD91F97E49B0}" name="ExpenseOverview" displayName="ExpenseOverview" ref="A10:G49" totalsRowShown="0" headerRowDxfId="62" dataDxfId="61" tableBorderDxfId="60">
  <autoFilter ref="A10:G49" xr:uid="{FDEE5909-1246-4FAD-A274-CD91F97E49B0}"/>
  <tableColumns count="7">
    <tableColumn id="1" xr3:uid="{C2E559FB-42BC-4A48-8656-DE8A80521480}" name="Category" dataDxfId="59"/>
    <tableColumn id="2" xr3:uid="{F6C0ACE6-749D-4CD7-863F-F3E4A5A289BE}" name="Expense" dataDxfId="58"/>
    <tableColumn id="3" xr3:uid="{57C5DA8B-F6ED-427F-AD9C-E5324CC58CBF}" name="Bill Frequency" dataDxfId="57"/>
    <tableColumn id="4" xr3:uid="{12E0EB17-0A04-4EAF-8A11-653BE0924912}" name="Date" dataDxfId="56"/>
    <tableColumn id="5" xr3:uid="{FF37F6B6-9448-4CED-A455-E3086235B39E}" name="Amount" dataDxfId="55"/>
    <tableColumn id="6" xr3:uid="{2C071389-F03A-4FDC-AB6A-3D987696A982}" name="Sums" dataDxfId="54">
      <calculatedColumnFormula>IF(C11="Bi-Weekly", E11*2,
 IF(C11="Monthly", E11,
 IF(C11="Weekly", E11*4,
 0)))</calculatedColumnFormula>
    </tableColumn>
    <tableColumn id="7" xr3:uid="{0D021667-2282-4D92-92BA-DBA5A7504F4E}" name="Category Total " dataDxfId="5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201ADD4-694D-4210-B86E-16DF95FF4AD7}" name="IncomeOverview" displayName="IncomeOverview" ref="A2:G7" totalsRowShown="0" headerRowDxfId="52" dataDxfId="51" headerRowBorderDxfId="49" tableBorderDxfId="50" totalsRowBorderDxfId="48">
  <autoFilter ref="A2:G7" xr:uid="{0201ADD4-694D-4210-B86E-16DF95FF4AD7}"/>
  <tableColumns count="7">
    <tableColumn id="1" xr3:uid="{19ACFCC4-D8B0-463D-B24B-393AF4EF5AAA}" name="Income Stream" dataDxfId="47"/>
    <tableColumn id="2" xr3:uid="{F957D3D2-5845-441D-A004-6C92A122850E}" name="Pay Frequency " dataDxfId="46"/>
    <tableColumn id="3" xr3:uid="{EA1D5F92-2B46-493E-A419-74DE45CBFE17}" name="Date" dataDxfId="45"/>
    <tableColumn id="4" xr3:uid="{394D8711-9C60-4F18-B5FF-3D07A2C751F4}" name="Amount" dataDxfId="44"/>
    <tableColumn id="5" xr3:uid="{46BDC084-887F-4F0A-BAC5-1C34471BB4C6}" name="Notes" dataDxfId="43"/>
    <tableColumn id="6" xr3:uid="{29A70D53-2519-4C33-83C4-35C27E342774}" name="Sums" dataDxfId="42">
      <calculatedColumnFormula>IF(C3="Bi-Weekly", E3*2,
 IF(C3="Monthly", E3,
 IF(C3="Weekly", E3*4,
 0)))</calculatedColumnFormula>
    </tableColumn>
    <tableColumn id="7" xr3:uid="{74AD350F-62F7-45FC-9129-CE0E1A385B0B}" name="Month Income Total " dataDxfId="41">
      <calculatedColumnFormula>SUM(F3:F7)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E79E31A-DB7F-4A79-A156-F49E106A165B}" name="AllocationStrategy1" displayName="AllocationStrategy1" ref="A2:F12" totalsRowShown="0" headerRowDxfId="37" dataDxfId="36">
  <autoFilter ref="A2:F12" xr:uid="{FE79E31A-DB7F-4A79-A156-F49E106A165B}"/>
  <tableColumns count="6">
    <tableColumn id="1" xr3:uid="{E7EE23B2-7026-4967-867E-3327865EE377}" name="Category" dataDxfId="35"/>
    <tableColumn id="2" xr3:uid="{E957468C-99EB-4A2E-8E72-4D4C1D7882FB}" name="Percent of Excess Income" dataDxfId="34"/>
    <tableColumn id="3" xr3:uid="{63DD8C19-6E82-4E7E-8929-EA858F87C248}" name="Amount - Output" dataDxfId="33">
      <calculatedColumnFormula>B3*$B$1</calculatedColumnFormula>
    </tableColumn>
    <tableColumn id="4" xr3:uid="{20335AEA-C8B0-4C3D-9F51-C5AF81B950EE}" name="Priority Grouping" dataDxfId="32"/>
    <tableColumn id="5" xr3:uid="{86DBFF88-1A13-4B6D-80BE-3164DA4B1480}" name="Notes / Purpose" dataDxfId="31"/>
    <tableColumn id="6" xr3:uid="{AD0873E4-4E74-48C8-B6FE-F125F5FD99FE}" name="Top Level Category" dataDxfId="3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FDA2E1-0047-4AB8-9D6A-C57BE92ACDBC}" name="Table1" displayName="Table1" ref="A15:C21" totalsRowShown="0" headerRowDxfId="29" dataDxfId="28" headerRowBorderDxfId="26" tableBorderDxfId="27">
  <autoFilter ref="A15:C21" xr:uid="{51FDA2E1-0047-4AB8-9D6A-C57BE92ACDBC}"/>
  <tableColumns count="3">
    <tableColumn id="1" xr3:uid="{9710DC22-D33E-4F53-A0C1-BA12791AF728}" name="Flow Accounts" dataDxfId="25"/>
    <tableColumn id="2" xr3:uid="{B9D6CDF3-35E9-4F11-9402-1BB26B793DB5}" name="Sub Account Transfers" dataDxfId="24"/>
    <tableColumn id="3" xr3:uid="{EAA26A09-E281-446E-B049-E9C68F182347}" name="Amount" dataDxfId="2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F08194-1246-433A-B686-515CDE98079D}" name="Table2" displayName="Table2" ref="A9:C12" totalsRowShown="0" headerRowDxfId="22" tableBorderDxfId="21">
  <autoFilter ref="A9:C12" xr:uid="{FEF08194-1246-433A-B686-515CDE98079D}"/>
  <tableColumns count="3">
    <tableColumn id="1" xr3:uid="{F0784EA6-9DC5-49DA-829E-347498955158}" name="Flow Accounts" dataDxfId="20"/>
    <tableColumn id="2" xr3:uid="{1BDF0B31-58C2-4858-9273-608558E7CC7A}" name="Amounts Transferred " dataDxfId="19"/>
    <tableColumn id="3" xr3:uid="{9E34DA63-4E26-4615-A43A-F8F2B9A2E661}" name="Purpose/Notes" dataDxfId="1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063C2E5-CC04-4E87-9B46-CFBDE8AD05CC}" name="Table4" displayName="Table4" ref="A2:D5" totalsRowShown="0" headerRowDxfId="17" dataDxfId="16" headerRowBorderDxfId="14" tableBorderDxfId="15" totalsRowBorderDxfId="13">
  <autoFilter ref="A2:D5" xr:uid="{3063C2E5-CC04-4E87-9B46-CFBDE8AD05CC}"/>
  <tableColumns count="4">
    <tableColumn id="1" xr3:uid="{5C28D4E8-2D23-4613-8AA9-36DC4A026D5E}" name="Account " dataDxfId="12"/>
    <tableColumn id="2" xr3:uid="{26C8460F-14F6-414A-806C-35FF0E1884A2}" name="Monthly Contribution" dataDxfId="11"/>
    <tableColumn id="3" xr3:uid="{9EBE19D4-1780-42F8-BBCD-99C45341E732}" name="Annual Return (%)" dataDxfId="10"/>
    <tableColumn id="4" xr3:uid="{4B8A571E-0F77-4ECC-AEF1-AC2358BE1484}" name="Starting Balance" dataDxfId="9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A08E6BD-70EA-4C0F-86FC-AA5F10232B32}" name="Table7" displayName="Table7" ref="A13:D16" totalsRowShown="0" headerRowDxfId="8" dataDxfId="7" headerRowBorderDxfId="5" tableBorderDxfId="6" totalsRowBorderDxfId="4">
  <autoFilter ref="A13:D16" xr:uid="{3A08E6BD-70EA-4C0F-86FC-AA5F10232B32}"/>
  <tableColumns count="4">
    <tableColumn id="1" xr3:uid="{FEEDD41E-9F82-4377-9864-0C34D744EDE7}" name="Account " dataDxfId="3"/>
    <tableColumn id="2" xr3:uid="{BE043386-77AC-456B-8828-2C46F3E19634}" name="Monthly Contribution" dataDxfId="2"/>
    <tableColumn id="3" xr3:uid="{8B81A4C3-310B-4468-96A5-5CD5F9988A71}" name="Annual Return (%)" dataDxfId="1"/>
    <tableColumn id="4" xr3:uid="{67AE0ED0-32F9-403D-A642-0D8DC6D76047}" name="Starting Balanc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B2C19-E566-4E92-9AFA-85C5C6D386B9}">
  <dimension ref="A1:C31"/>
  <sheetViews>
    <sheetView workbookViewId="0">
      <selection activeCell="C18" sqref="C18"/>
    </sheetView>
  </sheetViews>
  <sheetFormatPr defaultRowHeight="15"/>
  <cols>
    <col min="1" max="1" width="79.28515625" bestFit="1" customWidth="1"/>
    <col min="3" max="3" width="11.28515625" bestFit="1" customWidth="1"/>
  </cols>
  <sheetData>
    <row r="1" spans="1:3">
      <c r="A1" s="135" t="s">
        <v>0</v>
      </c>
    </row>
    <row r="2" spans="1:3">
      <c r="A2" s="136" t="s">
        <v>1</v>
      </c>
    </row>
    <row r="3" spans="1:3">
      <c r="A3" s="131" t="s">
        <v>2</v>
      </c>
    </row>
    <row r="4" spans="1:3" ht="60.75">
      <c r="A4" s="144" t="s">
        <v>3</v>
      </c>
    </row>
    <row r="5" spans="1:3">
      <c r="A5" s="138"/>
    </row>
    <row r="6" spans="1:3">
      <c r="A6" s="131" t="s">
        <v>4</v>
      </c>
    </row>
    <row r="7" spans="1:3">
      <c r="A7" s="143" t="s">
        <v>5</v>
      </c>
    </row>
    <row r="8" spans="1:3">
      <c r="A8" s="132" t="s">
        <v>6</v>
      </c>
    </row>
    <row r="9" spans="1:3">
      <c r="A9" s="132" t="s">
        <v>7</v>
      </c>
    </row>
    <row r="10" spans="1:3">
      <c r="A10" s="132" t="s">
        <v>8</v>
      </c>
    </row>
    <row r="11" spans="1:3">
      <c r="A11" s="132" t="s">
        <v>9</v>
      </c>
    </row>
    <row r="12" spans="1:3">
      <c r="A12" s="138"/>
    </row>
    <row r="13" spans="1:3">
      <c r="A13" s="132" t="s">
        <v>10</v>
      </c>
      <c r="C13" s="146" t="s">
        <v>11</v>
      </c>
    </row>
    <row r="14" spans="1:3">
      <c r="A14" s="139" t="s">
        <v>12</v>
      </c>
      <c r="C14" s="145"/>
    </row>
    <row r="15" spans="1:3">
      <c r="A15" s="140" t="s">
        <v>13</v>
      </c>
    </row>
    <row r="16" spans="1:3">
      <c r="A16" s="140" t="s">
        <v>14</v>
      </c>
    </row>
    <row r="17" spans="1:1">
      <c r="A17" s="140" t="s">
        <v>15</v>
      </c>
    </row>
    <row r="18" spans="1:1">
      <c r="A18" s="140" t="s">
        <v>16</v>
      </c>
    </row>
    <row r="19" spans="1:1">
      <c r="A19" s="140" t="s">
        <v>17</v>
      </c>
    </row>
    <row r="20" spans="1:1">
      <c r="A20" s="138"/>
    </row>
    <row r="21" spans="1:1">
      <c r="A21" s="131" t="s">
        <v>18</v>
      </c>
    </row>
    <row r="22" spans="1:1">
      <c r="A22" s="141" t="s">
        <v>19</v>
      </c>
    </row>
    <row r="23" spans="1:1">
      <c r="A23" s="140" t="s">
        <v>20</v>
      </c>
    </row>
    <row r="24" spans="1:1">
      <c r="A24" s="137" t="s">
        <v>21</v>
      </c>
    </row>
    <row r="25" spans="1:1">
      <c r="A25" s="137" t="s">
        <v>22</v>
      </c>
    </row>
    <row r="26" spans="1:1">
      <c r="A26" s="137" t="s">
        <v>23</v>
      </c>
    </row>
    <row r="27" spans="1:1">
      <c r="A27" s="137" t="s">
        <v>24</v>
      </c>
    </row>
    <row r="28" spans="1:1">
      <c r="A28" s="142" t="s">
        <v>25</v>
      </c>
    </row>
    <row r="29" spans="1:1">
      <c r="A29" s="133"/>
    </row>
    <row r="30" spans="1:1">
      <c r="A30" s="133" t="s">
        <v>26</v>
      </c>
    </row>
    <row r="31" spans="1:1" ht="29.25">
      <c r="A31" s="134" t="s">
        <v>27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topLeftCell="D14" workbookViewId="0">
      <selection activeCell="H39" sqref="H39"/>
    </sheetView>
  </sheetViews>
  <sheetFormatPr defaultRowHeight="15"/>
  <cols>
    <col min="1" max="1" width="32.28515625" customWidth="1"/>
    <col min="2" max="2" width="19.42578125" bestFit="1" customWidth="1"/>
    <col min="3" max="3" width="15.7109375" bestFit="1" customWidth="1"/>
    <col min="4" max="4" width="19" bestFit="1" customWidth="1"/>
    <col min="5" max="5" width="16.140625" bestFit="1" customWidth="1"/>
    <col min="6" max="6" width="14.42578125" bestFit="1" customWidth="1"/>
    <col min="7" max="7" width="33.140625" bestFit="1" customWidth="1"/>
    <col min="8" max="8" width="59.140625" bestFit="1" customWidth="1"/>
    <col min="9" max="9" width="36.5703125" bestFit="1" customWidth="1"/>
    <col min="10" max="10" width="19.28515625" bestFit="1" customWidth="1"/>
    <col min="11" max="11" width="12.140625" bestFit="1" customWidth="1"/>
  </cols>
  <sheetData>
    <row r="1" spans="1:14" ht="24">
      <c r="A1" s="147" t="s">
        <v>28</v>
      </c>
      <c r="B1" s="147"/>
      <c r="C1" s="147"/>
      <c r="D1" s="147"/>
      <c r="E1" s="147"/>
      <c r="F1" s="147"/>
      <c r="G1" s="44"/>
      <c r="H1" s="1"/>
      <c r="I1" s="1"/>
      <c r="J1" s="1"/>
    </row>
    <row r="2" spans="1:14" ht="41.25" customHeight="1">
      <c r="A2" s="45" t="s">
        <v>29</v>
      </c>
      <c r="B2" s="46" t="s">
        <v>30</v>
      </c>
      <c r="C2" s="46" t="s">
        <v>31</v>
      </c>
      <c r="D2" s="46" t="s">
        <v>32</v>
      </c>
      <c r="E2" s="46" t="s">
        <v>33</v>
      </c>
      <c r="F2" s="47" t="s">
        <v>34</v>
      </c>
      <c r="G2" s="48" t="s">
        <v>35</v>
      </c>
      <c r="H2" s="50" t="s">
        <v>36</v>
      </c>
      <c r="I2" s="4"/>
      <c r="J2" s="1"/>
    </row>
    <row r="3" spans="1:14" ht="38.25" customHeight="1">
      <c r="A3" s="92"/>
      <c r="B3" s="3" t="s">
        <v>37</v>
      </c>
      <c r="C3" s="3" t="s">
        <v>38</v>
      </c>
      <c r="D3" s="3">
        <v>1000</v>
      </c>
      <c r="E3" s="3"/>
      <c r="F3" s="40">
        <f>IF(B3="Bi-Weekly", D3*2,
 IF(B3="Monthly", D3,
 IF(B3="Weekly", D3*4,
 0)))</f>
        <v>2000</v>
      </c>
      <c r="G3" s="41">
        <f t="shared" ref="G3:G7" si="0">SUM(F3:F7)</f>
        <v>2000</v>
      </c>
      <c r="H3" s="49">
        <f>G3-H11</f>
        <v>85</v>
      </c>
      <c r="I3" s="1"/>
      <c r="J3" s="1"/>
    </row>
    <row r="4" spans="1:14" ht="15" customHeight="1">
      <c r="A4" s="12"/>
      <c r="B4" s="3"/>
      <c r="C4" s="3"/>
      <c r="D4" s="3"/>
      <c r="E4" s="3"/>
      <c r="F4" s="40">
        <f t="shared" ref="F4:F7" si="1">IF(C4="Bi-Weekly", E4*2,
 IF(C4="Monthly", E4,
 IF(C4="Weekly", E4*4,
 0)))</f>
        <v>0</v>
      </c>
      <c r="G4" s="42">
        <f t="shared" si="0"/>
        <v>0</v>
      </c>
      <c r="I4" s="2"/>
      <c r="M4" s="1"/>
      <c r="N4" s="1"/>
    </row>
    <row r="5" spans="1:14" ht="15" customHeight="1">
      <c r="A5" s="12"/>
      <c r="B5" s="3"/>
      <c r="C5" s="3"/>
      <c r="D5" s="3"/>
      <c r="E5" s="3"/>
      <c r="F5" s="40">
        <f t="shared" si="1"/>
        <v>0</v>
      </c>
      <c r="G5" s="42">
        <f t="shared" si="0"/>
        <v>0</v>
      </c>
      <c r="K5" s="1"/>
      <c r="L5" s="1"/>
      <c r="N5" s="1"/>
    </row>
    <row r="6" spans="1:14" ht="15.75">
      <c r="A6" s="12"/>
      <c r="B6" s="3"/>
      <c r="C6" s="3"/>
      <c r="D6" s="3"/>
      <c r="E6" s="3"/>
      <c r="F6" s="40">
        <f t="shared" si="1"/>
        <v>0</v>
      </c>
      <c r="G6" s="42">
        <f t="shared" si="0"/>
        <v>0</v>
      </c>
      <c r="K6" s="1"/>
      <c r="L6" s="1"/>
      <c r="M6" s="1"/>
      <c r="N6" s="1"/>
    </row>
    <row r="7" spans="1:14" ht="15.75">
      <c r="A7" s="93"/>
      <c r="B7" s="94"/>
      <c r="C7" s="94"/>
      <c r="D7" s="94"/>
      <c r="E7" s="94"/>
      <c r="F7" s="43">
        <f t="shared" si="1"/>
        <v>0</v>
      </c>
      <c r="G7" s="43">
        <f t="shared" si="0"/>
        <v>500</v>
      </c>
      <c r="H7" s="1"/>
      <c r="I7" s="1"/>
      <c r="J7" s="1"/>
    </row>
    <row r="8" spans="1:14" ht="15" customHeight="1">
      <c r="A8" s="95"/>
      <c r="B8" s="96"/>
      <c r="C8" s="96"/>
      <c r="D8" s="96"/>
      <c r="E8" s="96"/>
      <c r="F8" s="1"/>
      <c r="G8" s="1"/>
      <c r="H8" s="1"/>
      <c r="I8" s="1"/>
      <c r="J8" s="1"/>
    </row>
    <row r="9" spans="1:14" ht="24">
      <c r="A9" s="148" t="s">
        <v>39</v>
      </c>
      <c r="B9" s="148"/>
      <c r="C9" s="148"/>
      <c r="D9" s="148"/>
      <c r="E9" s="148"/>
      <c r="F9" s="148"/>
      <c r="G9" s="1"/>
      <c r="H9" s="1"/>
    </row>
    <row r="10" spans="1:14" ht="32.25" customHeight="1">
      <c r="A10" s="35" t="s">
        <v>40</v>
      </c>
      <c r="B10" s="36" t="s">
        <v>41</v>
      </c>
      <c r="C10" s="36" t="s">
        <v>42</v>
      </c>
      <c r="D10" s="36" t="s">
        <v>31</v>
      </c>
      <c r="E10" s="36" t="s">
        <v>32</v>
      </c>
      <c r="F10" s="37" t="s">
        <v>34</v>
      </c>
      <c r="G10" s="38" t="s">
        <v>43</v>
      </c>
      <c r="H10" s="69" t="s">
        <v>44</v>
      </c>
      <c r="I10" s="27" t="s">
        <v>45</v>
      </c>
    </row>
    <row r="11" spans="1:14" ht="15.75">
      <c r="A11" s="11" t="s">
        <v>46</v>
      </c>
      <c r="B11" s="3" t="s">
        <v>47</v>
      </c>
      <c r="C11" s="3" t="s">
        <v>48</v>
      </c>
      <c r="D11" s="3" t="s">
        <v>49</v>
      </c>
      <c r="E11" s="13">
        <v>500</v>
      </c>
      <c r="F11" s="32">
        <f>IF(C11="Bi-Weekly", E11*2,
 IF(C11="Monthly", E11,
 IF(C11="Weekly", E11*4,
 0)))</f>
        <v>500</v>
      </c>
      <c r="G11" s="33">
        <f>SUM(F11:F22)</f>
        <v>760</v>
      </c>
      <c r="H11" s="51">
        <f>SUM(ExpenseOverview[Category Total ])</f>
        <v>1915</v>
      </c>
    </row>
    <row r="12" spans="1:14" ht="15.75">
      <c r="A12" s="12"/>
      <c r="B12" s="3" t="s">
        <v>50</v>
      </c>
      <c r="C12" s="3" t="s">
        <v>48</v>
      </c>
      <c r="D12" s="3" t="s">
        <v>51</v>
      </c>
      <c r="E12" s="14">
        <v>20</v>
      </c>
      <c r="F12" s="31">
        <f t="shared" ref="F12:F49" si="2">IF(C12="Bi-Weekly", E12*2,
 IF(C12="Monthly", E12,
 IF(C12="Weekly", E12*4,
 0)))</f>
        <v>20</v>
      </c>
      <c r="G12" s="34"/>
      <c r="H12" s="70" t="s">
        <v>40</v>
      </c>
      <c r="I12" s="70" t="s">
        <v>52</v>
      </c>
      <c r="J12" s="71" t="s">
        <v>53</v>
      </c>
    </row>
    <row r="13" spans="1:14" ht="15.75">
      <c r="A13" s="12"/>
      <c r="B13" s="3" t="s">
        <v>54</v>
      </c>
      <c r="C13" s="3" t="s">
        <v>37</v>
      </c>
      <c r="D13" s="3" t="s">
        <v>55</v>
      </c>
      <c r="E13" s="14">
        <v>20</v>
      </c>
      <c r="F13" s="31">
        <f t="shared" si="2"/>
        <v>40</v>
      </c>
      <c r="G13" s="34"/>
      <c r="H13" s="64" t="s">
        <v>56</v>
      </c>
      <c r="I13" s="64">
        <f>SUM($G$11,$G$37)</f>
        <v>1651</v>
      </c>
      <c r="J13" s="65">
        <f>I13/$I$18</f>
        <v>0.82550000000000001</v>
      </c>
    </row>
    <row r="14" spans="1:14" ht="15.75">
      <c r="A14" s="12"/>
      <c r="B14" s="3" t="s">
        <v>57</v>
      </c>
      <c r="C14" s="3" t="s">
        <v>48</v>
      </c>
      <c r="D14" s="3" t="s">
        <v>58</v>
      </c>
      <c r="E14" s="14">
        <v>200</v>
      </c>
      <c r="F14" s="31">
        <f t="shared" si="2"/>
        <v>200</v>
      </c>
      <c r="G14" s="34"/>
      <c r="H14" s="64" t="s">
        <v>59</v>
      </c>
      <c r="I14" s="64">
        <f>$G$23</f>
        <v>264</v>
      </c>
      <c r="J14" s="65">
        <f>I14/$I$18</f>
        <v>0.13200000000000001</v>
      </c>
    </row>
    <row r="15" spans="1:14" ht="15.75">
      <c r="A15" s="12"/>
      <c r="B15" s="3"/>
      <c r="C15" s="3"/>
      <c r="D15" s="3"/>
      <c r="E15" s="14"/>
      <c r="F15" s="31">
        <f t="shared" si="2"/>
        <v>0</v>
      </c>
      <c r="G15" s="34"/>
      <c r="H15" s="64" t="s">
        <v>60</v>
      </c>
      <c r="I15" s="64">
        <f>'Allocation Strategy'!B16*'Allocation Strategy'!B1</f>
        <v>38.249999999999993</v>
      </c>
      <c r="J15" s="65">
        <f>I15/$I$18</f>
        <v>1.9124999999999996E-2</v>
      </c>
    </row>
    <row r="16" spans="1:14" ht="15.75">
      <c r="A16" s="12"/>
      <c r="B16" s="3"/>
      <c r="C16" s="3"/>
      <c r="D16" s="3"/>
      <c r="E16" s="14"/>
      <c r="F16" s="31">
        <f t="shared" si="2"/>
        <v>0</v>
      </c>
      <c r="G16" s="34"/>
      <c r="H16" s="64" t="s">
        <v>61</v>
      </c>
      <c r="I16" s="64">
        <f>'Allocation Strategy'!B17*'Allocation Strategy'!B1</f>
        <v>25.5</v>
      </c>
      <c r="J16" s="65">
        <f>I16/$I$18</f>
        <v>1.2749999999999999E-2</v>
      </c>
    </row>
    <row r="17" spans="1:10" ht="15.75">
      <c r="A17" s="12"/>
      <c r="B17" s="3"/>
      <c r="C17" s="3"/>
      <c r="D17" s="3"/>
      <c r="E17" s="14"/>
      <c r="F17" s="31">
        <f t="shared" si="2"/>
        <v>0</v>
      </c>
      <c r="G17" s="34"/>
      <c r="H17" s="64" t="s">
        <v>62</v>
      </c>
      <c r="I17" s="64">
        <f>'Allocation Strategy'!B18*'Allocation Strategy'!B1</f>
        <v>21.25</v>
      </c>
      <c r="J17" s="65">
        <f>I17/$I$18</f>
        <v>1.0625000000000001E-2</v>
      </c>
    </row>
    <row r="18" spans="1:10" ht="15.75">
      <c r="A18" s="12"/>
      <c r="B18" s="3"/>
      <c r="C18" s="3"/>
      <c r="D18" s="3"/>
      <c r="E18" s="14"/>
      <c r="F18" s="31">
        <f t="shared" si="2"/>
        <v>0</v>
      </c>
      <c r="G18" s="34"/>
      <c r="H18" s="66" t="s">
        <v>63</v>
      </c>
      <c r="I18" s="67">
        <f>SUM(I13:I17)</f>
        <v>2000</v>
      </c>
      <c r="J18" s="68">
        <f ca="1">SUM(J13:J18)</f>
        <v>1</v>
      </c>
    </row>
    <row r="19" spans="1:10" ht="15.75">
      <c r="A19" s="12"/>
      <c r="B19" s="3"/>
      <c r="C19" s="3"/>
      <c r="D19" s="3"/>
      <c r="E19" s="14"/>
      <c r="F19" s="31">
        <f t="shared" si="2"/>
        <v>0</v>
      </c>
      <c r="G19" s="34"/>
    </row>
    <row r="20" spans="1:10" ht="15.75">
      <c r="A20" s="12"/>
      <c r="B20" s="3"/>
      <c r="C20" s="3"/>
      <c r="D20" s="3"/>
      <c r="E20" s="14"/>
      <c r="F20" s="31">
        <f t="shared" si="2"/>
        <v>0</v>
      </c>
      <c r="G20" s="34"/>
      <c r="H20" s="1"/>
      <c r="I20" s="1"/>
      <c r="J20" s="1"/>
    </row>
    <row r="21" spans="1:10" ht="15.75">
      <c r="A21" s="12"/>
      <c r="B21" s="3"/>
      <c r="C21" s="3"/>
      <c r="D21" s="3"/>
      <c r="E21" s="14"/>
      <c r="F21" s="31">
        <f t="shared" si="2"/>
        <v>0</v>
      </c>
      <c r="G21" s="34"/>
      <c r="H21" s="1"/>
      <c r="I21" s="1"/>
      <c r="J21" s="1"/>
    </row>
    <row r="22" spans="1:10" ht="15.75">
      <c r="A22" s="12"/>
      <c r="B22" s="3"/>
      <c r="C22" s="3"/>
      <c r="D22" s="3"/>
      <c r="E22" s="14"/>
      <c r="F22" s="31">
        <f t="shared" si="2"/>
        <v>0</v>
      </c>
      <c r="G22" s="34"/>
      <c r="H22" s="1"/>
      <c r="I22" s="1"/>
      <c r="J22" s="1"/>
    </row>
    <row r="23" spans="1:10" ht="15.75">
      <c r="A23" s="11" t="s">
        <v>64</v>
      </c>
      <c r="B23" s="3" t="s">
        <v>65</v>
      </c>
      <c r="C23" s="3" t="s">
        <v>37</v>
      </c>
      <c r="D23" s="3" t="s">
        <v>66</v>
      </c>
      <c r="E23" s="13">
        <v>100</v>
      </c>
      <c r="F23" s="39">
        <f t="shared" si="2"/>
        <v>200</v>
      </c>
      <c r="G23" s="31">
        <f>SUM(F23:F36)</f>
        <v>264</v>
      </c>
      <c r="H23" s="1"/>
      <c r="I23" s="1"/>
      <c r="J23" s="1"/>
    </row>
    <row r="24" spans="1:10" ht="15.75">
      <c r="A24" s="12"/>
      <c r="B24" s="3" t="s">
        <v>67</v>
      </c>
      <c r="C24" s="3" t="s">
        <v>48</v>
      </c>
      <c r="D24" s="3" t="s">
        <v>68</v>
      </c>
      <c r="E24" s="14">
        <v>20</v>
      </c>
      <c r="F24" s="31">
        <f t="shared" si="2"/>
        <v>20</v>
      </c>
      <c r="G24" s="34"/>
      <c r="H24" s="1"/>
      <c r="I24" s="1"/>
      <c r="J24" s="1"/>
    </row>
    <row r="25" spans="1:10" ht="15.75">
      <c r="A25" s="12"/>
      <c r="B25" s="3" t="s">
        <v>69</v>
      </c>
      <c r="C25" s="3" t="s">
        <v>48</v>
      </c>
      <c r="D25" s="3" t="s">
        <v>70</v>
      </c>
      <c r="E25" s="14">
        <v>6</v>
      </c>
      <c r="F25" s="31">
        <f t="shared" si="2"/>
        <v>6</v>
      </c>
      <c r="G25" s="34"/>
      <c r="H25" s="1"/>
      <c r="I25" s="1"/>
      <c r="J25" s="1"/>
    </row>
    <row r="26" spans="1:10" ht="15.75">
      <c r="A26" s="12"/>
      <c r="B26" s="3" t="s">
        <v>71</v>
      </c>
      <c r="C26" s="3" t="s">
        <v>48</v>
      </c>
      <c r="D26" s="3" t="s">
        <v>72</v>
      </c>
      <c r="E26" s="14">
        <v>16</v>
      </c>
      <c r="F26" s="31">
        <f t="shared" si="2"/>
        <v>16</v>
      </c>
      <c r="G26" s="34"/>
      <c r="H26" s="1"/>
      <c r="I26" s="1"/>
      <c r="J26" s="1"/>
    </row>
    <row r="27" spans="1:10" ht="15.75">
      <c r="A27" s="12"/>
      <c r="B27" s="3" t="s">
        <v>73</v>
      </c>
      <c r="C27" s="3" t="s">
        <v>48</v>
      </c>
      <c r="D27" s="3" t="s">
        <v>74</v>
      </c>
      <c r="E27" s="14">
        <v>7</v>
      </c>
      <c r="F27" s="31">
        <f t="shared" si="2"/>
        <v>7</v>
      </c>
      <c r="G27" s="34"/>
      <c r="H27" s="1"/>
      <c r="I27" s="1"/>
      <c r="J27" s="1"/>
    </row>
    <row r="28" spans="1:10" ht="15.75">
      <c r="A28" s="12"/>
      <c r="B28" s="3" t="s">
        <v>75</v>
      </c>
      <c r="C28" s="3" t="s">
        <v>48</v>
      </c>
      <c r="D28" s="3" t="s">
        <v>58</v>
      </c>
      <c r="E28" s="14">
        <v>15</v>
      </c>
      <c r="F28" s="31">
        <f t="shared" si="2"/>
        <v>15</v>
      </c>
      <c r="G28" s="34"/>
      <c r="H28" s="1"/>
      <c r="I28" s="1"/>
      <c r="J28" s="1"/>
    </row>
    <row r="29" spans="1:10" ht="15.75">
      <c r="A29" s="12"/>
      <c r="B29" s="3"/>
      <c r="C29" s="3"/>
      <c r="D29" s="3"/>
      <c r="E29" s="14"/>
      <c r="F29" s="31">
        <f t="shared" si="2"/>
        <v>0</v>
      </c>
      <c r="G29" s="34"/>
      <c r="H29" s="1"/>
      <c r="I29" s="1"/>
      <c r="J29" s="1"/>
    </row>
    <row r="30" spans="1:10" ht="15.75">
      <c r="A30" s="12"/>
      <c r="B30" s="3" t="s">
        <v>76</v>
      </c>
      <c r="C30" s="3"/>
      <c r="D30" s="3"/>
      <c r="E30" s="14"/>
      <c r="F30" s="31">
        <f t="shared" si="2"/>
        <v>0</v>
      </c>
      <c r="G30" s="34"/>
      <c r="H30" s="1"/>
      <c r="I30" s="1"/>
      <c r="J30" s="1"/>
    </row>
    <row r="31" spans="1:10" ht="15.75">
      <c r="A31" s="12"/>
      <c r="B31" s="3"/>
      <c r="C31" s="3"/>
      <c r="D31" s="3"/>
      <c r="E31" s="14"/>
      <c r="F31" s="31">
        <f t="shared" si="2"/>
        <v>0</v>
      </c>
      <c r="G31" s="34"/>
      <c r="H31" s="1"/>
      <c r="I31" s="1"/>
      <c r="J31" s="1"/>
    </row>
    <row r="32" spans="1:10" ht="15.75">
      <c r="A32" s="12"/>
      <c r="B32" s="3"/>
      <c r="C32" s="3"/>
      <c r="D32" s="3"/>
      <c r="E32" s="14"/>
      <c r="F32" s="31">
        <f t="shared" si="2"/>
        <v>0</v>
      </c>
      <c r="G32" s="34"/>
      <c r="H32" s="1"/>
      <c r="I32" s="1"/>
      <c r="J32" s="1"/>
    </row>
    <row r="33" spans="1:10" ht="15.75">
      <c r="A33" s="12"/>
      <c r="B33" s="3"/>
      <c r="C33" s="3"/>
      <c r="D33" s="3"/>
      <c r="E33" s="14"/>
      <c r="F33" s="31">
        <f t="shared" si="2"/>
        <v>0</v>
      </c>
      <c r="G33" s="34"/>
      <c r="H33" s="1"/>
      <c r="I33" s="1"/>
      <c r="J33" s="1"/>
    </row>
    <row r="34" spans="1:10" ht="15.75">
      <c r="A34" s="12"/>
      <c r="B34" s="3"/>
      <c r="C34" s="3"/>
      <c r="D34" s="3"/>
      <c r="E34" s="14"/>
      <c r="F34" s="31">
        <f t="shared" si="2"/>
        <v>0</v>
      </c>
      <c r="G34" s="34"/>
      <c r="H34" s="1"/>
      <c r="I34" s="1"/>
      <c r="J34" s="1"/>
    </row>
    <row r="35" spans="1:10" ht="15.75">
      <c r="A35" s="12"/>
      <c r="B35" s="3"/>
      <c r="C35" s="3"/>
      <c r="D35" s="3"/>
      <c r="E35" s="14"/>
      <c r="F35" s="31">
        <f t="shared" si="2"/>
        <v>0</v>
      </c>
      <c r="G35" s="34"/>
      <c r="H35" s="1"/>
      <c r="I35" s="1"/>
      <c r="J35" s="1"/>
    </row>
    <row r="36" spans="1:10" ht="15.75">
      <c r="A36" s="12"/>
      <c r="B36" s="3"/>
      <c r="C36" s="3"/>
      <c r="D36" s="3"/>
      <c r="E36" s="14"/>
      <c r="F36" s="31">
        <f t="shared" si="2"/>
        <v>0</v>
      </c>
      <c r="G36" s="34"/>
      <c r="H36" s="1"/>
      <c r="I36" s="1"/>
      <c r="J36" s="1"/>
    </row>
    <row r="37" spans="1:10" ht="15.75">
      <c r="A37" s="11" t="s">
        <v>77</v>
      </c>
      <c r="B37" s="3" t="s">
        <v>78</v>
      </c>
      <c r="C37" s="3" t="s">
        <v>48</v>
      </c>
      <c r="D37" s="3" t="s">
        <v>79</v>
      </c>
      <c r="E37" s="13">
        <v>215</v>
      </c>
      <c r="F37" s="39">
        <f t="shared" si="2"/>
        <v>215</v>
      </c>
      <c r="G37" s="31">
        <f>SUM(F37:F49)</f>
        <v>891</v>
      </c>
      <c r="H37" s="1"/>
      <c r="I37" s="1"/>
      <c r="J37" s="1"/>
    </row>
    <row r="38" spans="1:10" ht="15.75">
      <c r="A38" s="12"/>
      <c r="B38" s="3" t="s">
        <v>80</v>
      </c>
      <c r="C38" s="3" t="s">
        <v>81</v>
      </c>
      <c r="D38" s="3" t="s">
        <v>82</v>
      </c>
      <c r="E38" s="14">
        <v>69</v>
      </c>
      <c r="F38" s="31">
        <f t="shared" si="2"/>
        <v>276</v>
      </c>
      <c r="G38" s="34"/>
      <c r="H38" s="1"/>
      <c r="I38" s="1"/>
      <c r="J38" s="1"/>
    </row>
    <row r="39" spans="1:10" ht="15.75">
      <c r="A39" s="12"/>
      <c r="B39" s="3" t="s">
        <v>83</v>
      </c>
      <c r="C39" s="3" t="s">
        <v>81</v>
      </c>
      <c r="D39" s="3" t="s">
        <v>82</v>
      </c>
      <c r="E39" s="14">
        <v>100</v>
      </c>
      <c r="F39" s="31">
        <f t="shared" si="2"/>
        <v>400</v>
      </c>
      <c r="G39" s="34"/>
      <c r="H39" s="1"/>
      <c r="I39" s="1"/>
      <c r="J39" s="1"/>
    </row>
    <row r="40" spans="1:10" ht="15.75">
      <c r="A40" s="12"/>
      <c r="B40" s="3"/>
      <c r="C40" s="3"/>
      <c r="D40" s="3"/>
      <c r="E40" s="14"/>
      <c r="F40" s="31">
        <f t="shared" si="2"/>
        <v>0</v>
      </c>
      <c r="G40" s="34"/>
      <c r="H40" s="1"/>
      <c r="I40" s="1"/>
      <c r="J40" s="1"/>
    </row>
    <row r="41" spans="1:10" ht="15.75">
      <c r="A41" s="12"/>
      <c r="B41" s="3"/>
      <c r="C41" s="3"/>
      <c r="D41" s="3"/>
      <c r="E41" s="14"/>
      <c r="F41" s="31">
        <f t="shared" si="2"/>
        <v>0</v>
      </c>
      <c r="G41" s="34"/>
      <c r="H41" s="1"/>
      <c r="I41" s="1"/>
      <c r="J41" s="1"/>
    </row>
    <row r="42" spans="1:10" ht="15.75">
      <c r="A42" s="12"/>
      <c r="B42" s="3"/>
      <c r="C42" s="3"/>
      <c r="D42" s="3"/>
      <c r="E42" s="14"/>
      <c r="F42" s="31">
        <f t="shared" si="2"/>
        <v>0</v>
      </c>
      <c r="G42" s="34"/>
      <c r="H42" s="1"/>
      <c r="I42" s="1"/>
      <c r="J42" s="1"/>
    </row>
    <row r="43" spans="1:10" ht="15.75">
      <c r="A43" s="12"/>
      <c r="B43" s="3"/>
      <c r="C43" s="3"/>
      <c r="D43" s="3"/>
      <c r="E43" s="14"/>
      <c r="F43" s="31">
        <f t="shared" si="2"/>
        <v>0</v>
      </c>
      <c r="G43" s="34"/>
      <c r="H43" s="1"/>
      <c r="I43" s="1"/>
      <c r="J43" s="1"/>
    </row>
    <row r="44" spans="1:10" ht="15.75">
      <c r="A44" s="12"/>
      <c r="B44" s="3"/>
      <c r="C44" s="3"/>
      <c r="D44" s="3"/>
      <c r="E44" s="14"/>
      <c r="F44" s="31">
        <f t="shared" si="2"/>
        <v>0</v>
      </c>
      <c r="G44" s="34"/>
      <c r="H44" s="1"/>
      <c r="I44" s="1"/>
      <c r="J44" s="1"/>
    </row>
    <row r="45" spans="1:10" ht="15.75">
      <c r="A45" s="12"/>
      <c r="B45" s="3"/>
      <c r="C45" s="3"/>
      <c r="D45" s="3"/>
      <c r="E45" s="14"/>
      <c r="F45" s="31">
        <f t="shared" si="2"/>
        <v>0</v>
      </c>
      <c r="G45" s="34"/>
      <c r="H45" s="1"/>
      <c r="I45" s="1"/>
      <c r="J45" s="1"/>
    </row>
    <row r="46" spans="1:10" ht="15.75">
      <c r="A46" s="12"/>
      <c r="B46" s="3"/>
      <c r="C46" s="3"/>
      <c r="D46" s="3"/>
      <c r="E46" s="14"/>
      <c r="F46" s="31">
        <f t="shared" si="2"/>
        <v>0</v>
      </c>
      <c r="G46" s="34"/>
      <c r="H46" s="1"/>
      <c r="I46" s="1"/>
      <c r="J46" s="1"/>
    </row>
    <row r="47" spans="1:10" ht="15.75">
      <c r="A47" s="12"/>
      <c r="B47" s="3"/>
      <c r="C47" s="3"/>
      <c r="D47" s="3"/>
      <c r="E47" s="14"/>
      <c r="F47" s="31">
        <f t="shared" si="2"/>
        <v>0</v>
      </c>
      <c r="G47" s="34"/>
      <c r="H47" s="1"/>
      <c r="I47" s="1"/>
      <c r="J47" s="1"/>
    </row>
    <row r="48" spans="1:10" ht="15.75">
      <c r="A48" s="12"/>
      <c r="B48" s="3"/>
      <c r="C48" s="3"/>
      <c r="D48" s="3"/>
      <c r="E48" s="14"/>
      <c r="F48" s="31">
        <f t="shared" si="2"/>
        <v>0</v>
      </c>
      <c r="G48" s="34"/>
      <c r="H48" s="1"/>
      <c r="I48" s="1"/>
      <c r="J48" s="1"/>
    </row>
    <row r="49" spans="1:10" ht="15.75">
      <c r="A49" s="12"/>
      <c r="B49" s="3"/>
      <c r="C49" s="3"/>
      <c r="D49" s="3"/>
      <c r="E49" s="14"/>
      <c r="F49" s="31">
        <f t="shared" si="2"/>
        <v>0</v>
      </c>
      <c r="G49" s="34"/>
      <c r="H49" s="1"/>
      <c r="I49" s="1"/>
      <c r="J49" s="1"/>
    </row>
  </sheetData>
  <mergeCells count="2">
    <mergeCell ref="A1:F1"/>
    <mergeCell ref="A9:F9"/>
  </mergeCells>
  <pageMargins left="0.7" right="0.7" top="0.75" bottom="0.75" header="0.3" footer="0.3"/>
  <drawing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08DED-F36D-4837-9DF1-7A0A574A82CD}">
  <dimension ref="A1:F23"/>
  <sheetViews>
    <sheetView topLeftCell="C14" workbookViewId="0">
      <selection activeCell="C11" sqref="C11"/>
    </sheetView>
  </sheetViews>
  <sheetFormatPr defaultRowHeight="15"/>
  <cols>
    <col min="1" max="2" width="36.5703125" bestFit="1" customWidth="1"/>
    <col min="3" max="3" width="29.140625" bestFit="1" customWidth="1"/>
    <col min="4" max="4" width="33.7109375" bestFit="1" customWidth="1"/>
    <col min="5" max="5" width="36.5703125" bestFit="1" customWidth="1"/>
    <col min="6" max="6" width="21.140625" bestFit="1" customWidth="1"/>
  </cols>
  <sheetData>
    <row r="1" spans="1:6" ht="34.5">
      <c r="A1" s="52" t="s">
        <v>84</v>
      </c>
      <c r="B1" s="53">
        <f>'Income &amp; Expense Overview'!H3</f>
        <v>85</v>
      </c>
    </row>
    <row r="2" spans="1:6" ht="18.75">
      <c r="A2" s="54" t="s">
        <v>40</v>
      </c>
      <c r="B2" s="55" t="s">
        <v>85</v>
      </c>
      <c r="C2" s="56" t="s">
        <v>86</v>
      </c>
      <c r="D2" s="57" t="s">
        <v>87</v>
      </c>
      <c r="E2" s="57" t="s">
        <v>88</v>
      </c>
      <c r="F2" s="57" t="s">
        <v>89</v>
      </c>
    </row>
    <row r="3" spans="1:6">
      <c r="A3" s="97" t="s">
        <v>90</v>
      </c>
      <c r="B3" s="98">
        <v>0.1</v>
      </c>
      <c r="C3" s="100">
        <f>B3*$B$1</f>
        <v>8.5</v>
      </c>
      <c r="D3" s="97" t="s">
        <v>91</v>
      </c>
      <c r="E3" s="97" t="s">
        <v>92</v>
      </c>
      <c r="F3" s="97" t="s">
        <v>93</v>
      </c>
    </row>
    <row r="4" spans="1:6">
      <c r="A4" s="97" t="s">
        <v>94</v>
      </c>
      <c r="B4" s="98">
        <v>0.15</v>
      </c>
      <c r="C4" s="100">
        <f t="shared" ref="C4:C11" si="0">B4*$B$1</f>
        <v>12.75</v>
      </c>
      <c r="D4" s="97" t="s">
        <v>91</v>
      </c>
      <c r="E4" s="97" t="s">
        <v>95</v>
      </c>
      <c r="F4" s="97" t="s">
        <v>93</v>
      </c>
    </row>
    <row r="5" spans="1:6">
      <c r="A5" s="97" t="s">
        <v>96</v>
      </c>
      <c r="B5" s="98">
        <v>0.1</v>
      </c>
      <c r="C5" s="100">
        <f t="shared" si="0"/>
        <v>8.5</v>
      </c>
      <c r="D5" s="97" t="s">
        <v>97</v>
      </c>
      <c r="E5" s="97" t="s">
        <v>98</v>
      </c>
      <c r="F5" s="97" t="s">
        <v>93</v>
      </c>
    </row>
    <row r="6" spans="1:6">
      <c r="A6" s="97" t="s">
        <v>99</v>
      </c>
      <c r="B6" s="98">
        <v>0.1</v>
      </c>
      <c r="C6" s="100">
        <f t="shared" si="0"/>
        <v>8.5</v>
      </c>
      <c r="D6" s="97" t="s">
        <v>100</v>
      </c>
      <c r="E6" s="97" t="s">
        <v>101</v>
      </c>
      <c r="F6" s="97" t="s">
        <v>93</v>
      </c>
    </row>
    <row r="7" spans="1:6">
      <c r="A7" s="97" t="s">
        <v>102</v>
      </c>
      <c r="B7" s="98">
        <v>0.1</v>
      </c>
      <c r="C7" s="100">
        <f t="shared" si="0"/>
        <v>8.5</v>
      </c>
      <c r="D7" s="97" t="s">
        <v>61</v>
      </c>
      <c r="E7" s="97" t="s">
        <v>103</v>
      </c>
      <c r="F7" s="97" t="s">
        <v>61</v>
      </c>
    </row>
    <row r="8" spans="1:6">
      <c r="A8" s="97" t="s">
        <v>104</v>
      </c>
      <c r="B8" s="98">
        <v>0.15</v>
      </c>
      <c r="C8" s="100">
        <f t="shared" si="0"/>
        <v>12.75</v>
      </c>
      <c r="D8" s="97" t="s">
        <v>61</v>
      </c>
      <c r="E8" s="97" t="s">
        <v>105</v>
      </c>
      <c r="F8" s="97" t="s">
        <v>61</v>
      </c>
    </row>
    <row r="9" spans="1:6">
      <c r="A9" s="97" t="s">
        <v>106</v>
      </c>
      <c r="B9" s="98">
        <v>0.05</v>
      </c>
      <c r="C9" s="100">
        <f t="shared" si="0"/>
        <v>4.25</v>
      </c>
      <c r="D9" s="97" t="s">
        <v>107</v>
      </c>
      <c r="E9" s="97" t="s">
        <v>108</v>
      </c>
      <c r="F9" s="97" t="s">
        <v>61</v>
      </c>
    </row>
    <row r="10" spans="1:6">
      <c r="A10" s="97" t="s">
        <v>109</v>
      </c>
      <c r="B10" s="98">
        <v>0.1</v>
      </c>
      <c r="C10" s="100">
        <f t="shared" si="0"/>
        <v>8.5</v>
      </c>
      <c r="D10" s="97" t="s">
        <v>110</v>
      </c>
      <c r="E10" s="97" t="s">
        <v>111</v>
      </c>
      <c r="F10" s="97" t="s">
        <v>112</v>
      </c>
    </row>
    <row r="11" spans="1:6">
      <c r="A11" s="97" t="s">
        <v>113</v>
      </c>
      <c r="B11" s="98">
        <v>0.05</v>
      </c>
      <c r="C11" s="100">
        <f t="shared" si="0"/>
        <v>4.25</v>
      </c>
      <c r="D11" s="97" t="s">
        <v>114</v>
      </c>
      <c r="E11" s="97" t="s">
        <v>115</v>
      </c>
      <c r="F11" s="97" t="s">
        <v>112</v>
      </c>
    </row>
    <row r="12" spans="1:6" ht="30.75">
      <c r="A12" s="97" t="s">
        <v>116</v>
      </c>
      <c r="B12" s="98">
        <v>0.1</v>
      </c>
      <c r="C12" s="101">
        <f>B12*$B$1</f>
        <v>8.5</v>
      </c>
      <c r="D12" s="97" t="s">
        <v>100</v>
      </c>
      <c r="E12" s="99" t="s">
        <v>117</v>
      </c>
      <c r="F12" s="97" t="s">
        <v>112</v>
      </c>
    </row>
    <row r="13" spans="1:6" ht="26.25">
      <c r="A13" s="58" t="s">
        <v>63</v>
      </c>
      <c r="B13" s="59">
        <f>SUM(AllocationStrategy1[Percent of Excess Income])</f>
        <v>1</v>
      </c>
      <c r="C13" s="60">
        <f>SUM(AllocationStrategy1[Amount - Output])</f>
        <v>85</v>
      </c>
    </row>
    <row r="14" spans="1:6" ht="135">
      <c r="A14" s="9" t="str">
        <f>IF(ABS(SUM(AllocationStrategy1[[#All],[Percent of Excess Income]])-1)&lt;0.001, "✅ All Good - Your Conscious Spending Plan is Active", IF(SUM(AllocationStrategy1[[#All],[Percent of Excess Income]])&gt;1, "⚠️ Overallocated! Your excess income cannot support this", "⚠️ Not fully allocated - Flesh out your plan some more!"))</f>
        <v>✅ All Good - Your Conscious Spending Plan is Active</v>
      </c>
    </row>
    <row r="15" spans="1:6" ht="26.25">
      <c r="A15" s="61" t="s">
        <v>118</v>
      </c>
      <c r="B15" s="61" t="s">
        <v>119</v>
      </c>
    </row>
    <row r="16" spans="1:6" ht="21">
      <c r="A16" s="62" t="s">
        <v>60</v>
      </c>
      <c r="B16" s="63">
        <f>SUMIFS(AllocationStrategy1[Percent of Excess Income], AllocationStrategy1[Top Level Category], "Savings")</f>
        <v>0.44999999999999996</v>
      </c>
    </row>
    <row r="17" spans="1:3" ht="21">
      <c r="A17" s="62" t="s">
        <v>120</v>
      </c>
      <c r="B17" s="63">
        <f>SUMIFS(AllocationStrategy1[Percent of Excess Income], AllocationStrategy1[Top Level Category], "Investments")</f>
        <v>0.3</v>
      </c>
    </row>
    <row r="18" spans="1:3" ht="21">
      <c r="A18" s="62" t="s">
        <v>116</v>
      </c>
      <c r="B18" s="63">
        <f>SUMIFS(AllocationStrategy1[Percent of Excess Income], AllocationStrategy1[Top Level Category], "Personal Spending")</f>
        <v>0.25</v>
      </c>
    </row>
    <row r="21" spans="1:3">
      <c r="C21" s="6"/>
    </row>
    <row r="23" spans="1:3">
      <c r="B23" s="8"/>
    </row>
  </sheetData>
  <conditionalFormatting sqref="A14">
    <cfRule type="containsText" dxfId="40" priority="3" operator="containsText" text="✅ All Good - Your Conscious Spending Plan is Active">
      <formula>NOT(ISERROR(SEARCH("✅ All Good - Your Conscious Spending Plan is Active",A14)))</formula>
    </cfRule>
  </conditionalFormatting>
  <conditionalFormatting sqref="A14">
    <cfRule type="containsText" dxfId="39" priority="2" operator="containsText" text="⚠️ Overallocated!">
      <formula>NOT(ISERROR(SEARCH("⚠️ Overallocated!",A14)))</formula>
    </cfRule>
  </conditionalFormatting>
  <conditionalFormatting sqref="A14">
    <cfRule type="containsText" dxfId="38" priority="1" operator="containsText" text="⚠️ Not fully allocated - Flesh out your plan some more!">
      <formula>NOT(ISERROR(SEARCH("⚠️ Not fully allocated - Flesh out your plan some more!",A14)))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3827A-642B-43D1-8D66-DB7F3DB9F83D}">
  <dimension ref="A1:M44"/>
  <sheetViews>
    <sheetView workbookViewId="0">
      <selection activeCell="H11" sqref="H11"/>
    </sheetView>
  </sheetViews>
  <sheetFormatPr defaultRowHeight="15"/>
  <cols>
    <col min="1" max="1" width="36.5703125" bestFit="1" customWidth="1"/>
    <col min="2" max="2" width="33.140625" customWidth="1"/>
    <col min="3" max="3" width="36.5703125" bestFit="1" customWidth="1"/>
    <col min="4" max="4" width="29.140625" customWidth="1"/>
    <col min="5" max="5" width="11" bestFit="1" customWidth="1"/>
    <col min="7" max="7" width="36.28515625" customWidth="1"/>
    <col min="8" max="8" width="35.85546875" bestFit="1" customWidth="1"/>
    <col min="9" max="9" width="18.42578125" bestFit="1" customWidth="1"/>
    <col min="10" max="10" width="15.42578125" bestFit="1" customWidth="1"/>
    <col min="11" max="12" width="35.85546875" bestFit="1" customWidth="1"/>
    <col min="13" max="13" width="36.5703125" bestFit="1" customWidth="1"/>
  </cols>
  <sheetData>
    <row r="1" spans="1:13" ht="26.25">
      <c r="A1" s="150" t="s">
        <v>121</v>
      </c>
      <c r="B1" s="151"/>
      <c r="C1" s="151"/>
      <c r="D1" s="5"/>
      <c r="G1" s="149" t="s">
        <v>122</v>
      </c>
      <c r="H1" s="149"/>
      <c r="I1" s="149"/>
      <c r="J1" s="149"/>
      <c r="K1" s="149"/>
      <c r="L1" s="149"/>
    </row>
    <row r="2" spans="1:13" ht="60">
      <c r="A2" s="78" t="s">
        <v>123</v>
      </c>
      <c r="B2" s="78" t="s">
        <v>32</v>
      </c>
      <c r="C2" s="78" t="s">
        <v>33</v>
      </c>
      <c r="D2" s="79" t="s">
        <v>124</v>
      </c>
      <c r="E2" s="80">
        <f>SUMIFS(H3:H15, K3:K15, "Credit Card")</f>
        <v>731</v>
      </c>
      <c r="G2" s="129" t="s">
        <v>125</v>
      </c>
      <c r="H2" s="130" t="s">
        <v>52</v>
      </c>
      <c r="I2" s="130" t="s">
        <v>126</v>
      </c>
      <c r="J2" s="130" t="s">
        <v>127</v>
      </c>
      <c r="K2" s="129" t="s">
        <v>128</v>
      </c>
      <c r="L2" s="129" t="s">
        <v>129</v>
      </c>
      <c r="M2" s="28" t="s">
        <v>130</v>
      </c>
    </row>
    <row r="3" spans="1:13" ht="29.25">
      <c r="A3" s="15" t="s">
        <v>131</v>
      </c>
      <c r="B3" s="16">
        <f>'Income &amp; Expense Overview'!G3</f>
        <v>2000</v>
      </c>
      <c r="C3" s="17" t="s">
        <v>132</v>
      </c>
      <c r="G3" s="113" t="str" cm="1">
        <f t="array" ref="G3:G15">_xlfn._xlws.FILTER(ExpenseOverview[Expense], ExpenseOverview[Amount]&lt;&gt;"")</f>
        <v>Rent</v>
      </c>
      <c r="H3" s="115" cm="1">
        <f t="array" ref="H3:H15">_xlfn._xlws.FILTER(ExpenseOverview[Sums], ExpenseOverview[Amount]&lt;&gt;"")</f>
        <v>500</v>
      </c>
      <c r="I3" s="112" t="str" cm="1">
        <f t="array" ref="I3:I15">_xlfn._xlws.FILTER(ExpenseOverview[Date], ExpenseOverview[Amount]&lt;&gt;"")</f>
        <v>12th</v>
      </c>
      <c r="J3" s="116" t="s">
        <v>133</v>
      </c>
      <c r="K3" s="20" t="s">
        <v>134</v>
      </c>
      <c r="L3" s="20"/>
      <c r="M3" s="5"/>
    </row>
    <row r="4" spans="1:13" ht="57.75">
      <c r="A4" s="15" t="s">
        <v>135</v>
      </c>
      <c r="B4" s="15">
        <f>'Income &amp; Expense Overview'!H11+(('Allocation Strategy'!B16+'Allocation Strategy'!B17)*'Allocation Strategy'!B1)</f>
        <v>1978.75</v>
      </c>
      <c r="C4" s="18" t="s">
        <v>136</v>
      </c>
      <c r="D4" s="5"/>
      <c r="G4" s="113" t="str">
        <v>Geico Car Insurance</v>
      </c>
      <c r="H4" s="90">
        <v>20</v>
      </c>
      <c r="I4" s="114" t="str">
        <v>11th</v>
      </c>
      <c r="J4" s="117" t="s">
        <v>133</v>
      </c>
      <c r="K4" s="20" t="s">
        <v>137</v>
      </c>
      <c r="L4" s="20"/>
      <c r="M4" s="5"/>
    </row>
    <row r="5" spans="1:13" ht="29.25">
      <c r="A5" s="19" t="s">
        <v>138</v>
      </c>
      <c r="B5" s="16">
        <f>B3-B4</f>
        <v>21.25</v>
      </c>
      <c r="C5" s="17" t="s">
        <v>139</v>
      </c>
      <c r="D5" s="5"/>
      <c r="G5" s="113" t="str">
        <v>Car Payment</v>
      </c>
      <c r="H5" s="90">
        <v>40</v>
      </c>
      <c r="I5" s="114" t="str">
        <v>1st and 15th</v>
      </c>
      <c r="J5" s="117" t="s">
        <v>133</v>
      </c>
      <c r="K5" s="20" t="s">
        <v>140</v>
      </c>
      <c r="L5" s="117"/>
    </row>
    <row r="6" spans="1:13">
      <c r="A6" s="10" t="s">
        <v>141</v>
      </c>
      <c r="D6" s="5"/>
      <c r="G6" s="113" t="str">
        <v>Utilities</v>
      </c>
      <c r="H6" s="90">
        <v>200</v>
      </c>
      <c r="I6" s="114" t="str">
        <v>1st</v>
      </c>
      <c r="J6" s="117" t="s">
        <v>142</v>
      </c>
      <c r="K6" s="20" t="s">
        <v>134</v>
      </c>
      <c r="L6" s="117" t="s">
        <v>143</v>
      </c>
    </row>
    <row r="7" spans="1:13">
      <c r="A7" s="10" t="s">
        <v>144</v>
      </c>
      <c r="D7" s="5"/>
      <c r="G7" s="113" t="str">
        <v>Tithes</v>
      </c>
      <c r="H7" s="90">
        <v>200</v>
      </c>
      <c r="I7" s="114" t="str">
        <v>5th and 21st</v>
      </c>
      <c r="J7" s="117" t="s">
        <v>133</v>
      </c>
      <c r="K7" s="20" t="s">
        <v>145</v>
      </c>
      <c r="L7" s="117"/>
    </row>
    <row r="8" spans="1:13">
      <c r="D8" s="5"/>
      <c r="G8" s="113" t="str">
        <v>ChatGPT</v>
      </c>
      <c r="H8" s="90">
        <v>20</v>
      </c>
      <c r="I8" s="114" t="str">
        <v>20th</v>
      </c>
      <c r="J8" s="117" t="s">
        <v>133</v>
      </c>
      <c r="K8" s="20" t="s">
        <v>145</v>
      </c>
      <c r="L8" s="20"/>
    </row>
    <row r="9" spans="1:13" ht="21">
      <c r="A9" s="126" t="s">
        <v>146</v>
      </c>
      <c r="B9" s="127" t="s">
        <v>147</v>
      </c>
      <c r="C9" s="128" t="s">
        <v>148</v>
      </c>
      <c r="D9" s="5"/>
      <c r="G9" s="113" t="str">
        <v>Audible</v>
      </c>
      <c r="H9" s="90">
        <v>6</v>
      </c>
      <c r="I9" s="114" t="str">
        <v>19th</v>
      </c>
      <c r="J9" s="117" t="s">
        <v>133</v>
      </c>
      <c r="K9" s="20" t="s">
        <v>137</v>
      </c>
      <c r="L9" s="20"/>
    </row>
    <row r="10" spans="1:13">
      <c r="A10" s="25" t="s">
        <v>149</v>
      </c>
      <c r="B10" s="102">
        <f>'Income &amp; Expense Overview'!H11</f>
        <v>1915</v>
      </c>
      <c r="C10" s="103" t="s">
        <v>150</v>
      </c>
      <c r="D10" s="5"/>
      <c r="G10" s="113" t="str">
        <v>Amazon Prime</v>
      </c>
      <c r="H10" s="90">
        <v>16</v>
      </c>
      <c r="I10" s="114" t="str">
        <v>13th</v>
      </c>
      <c r="J10" s="117" t="s">
        <v>133</v>
      </c>
      <c r="K10" s="20" t="s">
        <v>134</v>
      </c>
      <c r="L10" s="20"/>
    </row>
    <row r="11" spans="1:13">
      <c r="A11" s="25" t="s">
        <v>151</v>
      </c>
      <c r="B11" s="102">
        <f>'Allocation Strategy'!B1*'Allocation Strategy'!B16</f>
        <v>38.249999999999993</v>
      </c>
      <c r="C11" s="103" t="s">
        <v>152</v>
      </c>
      <c r="G11" s="113" t="str">
        <v>Rocket Money</v>
      </c>
      <c r="H11" s="90">
        <v>7</v>
      </c>
      <c r="I11" s="114" t="str">
        <v>2nd</v>
      </c>
      <c r="J11" s="117" t="s">
        <v>133</v>
      </c>
      <c r="K11" s="118" t="s">
        <v>137</v>
      </c>
      <c r="L11" s="119"/>
    </row>
    <row r="12" spans="1:13">
      <c r="A12" s="26" t="s">
        <v>153</v>
      </c>
      <c r="B12" s="104">
        <f>'Allocation Strategy'!B17*'Allocation Strategy'!B1</f>
        <v>25.5</v>
      </c>
      <c r="C12" s="105" t="s">
        <v>154</v>
      </c>
      <c r="D12" s="5"/>
      <c r="E12" s="5"/>
      <c r="G12" s="113" t="str">
        <v>Gym</v>
      </c>
      <c r="H12" s="90">
        <v>15</v>
      </c>
      <c r="I12" s="113" t="str">
        <v>1st</v>
      </c>
      <c r="J12" s="117" t="s">
        <v>133</v>
      </c>
      <c r="K12" s="117" t="s">
        <v>134</v>
      </c>
      <c r="L12" s="117"/>
    </row>
    <row r="13" spans="1:13" ht="26.25" customHeight="1">
      <c r="A13" s="7"/>
      <c r="B13" s="5"/>
      <c r="C13" s="5"/>
      <c r="D13" s="5"/>
      <c r="E13" s="5"/>
      <c r="G13" s="113" t="str">
        <v>Student Loans </v>
      </c>
      <c r="H13" s="90">
        <v>215</v>
      </c>
      <c r="I13" s="113" t="str">
        <v>12th </v>
      </c>
      <c r="J13" s="117" t="s">
        <v>142</v>
      </c>
      <c r="K13" s="117" t="s">
        <v>137</v>
      </c>
      <c r="L13" s="20" t="s">
        <v>155</v>
      </c>
      <c r="M13" s="5"/>
    </row>
    <row r="14" spans="1:13" ht="52.5" customHeight="1">
      <c r="A14" s="152" t="s">
        <v>156</v>
      </c>
      <c r="B14" s="152"/>
      <c r="C14" s="152"/>
      <c r="D14" s="5"/>
      <c r="E14" s="5"/>
      <c r="G14" s="113" t="str">
        <v>Equipment Loan </v>
      </c>
      <c r="H14" s="90">
        <v>276</v>
      </c>
      <c r="I14" s="113" t="str">
        <v>1st, 8th, 15th, 22nd </v>
      </c>
      <c r="J14" s="117" t="s">
        <v>142</v>
      </c>
      <c r="K14" s="117" t="s">
        <v>137</v>
      </c>
      <c r="L14" s="20" t="s">
        <v>157</v>
      </c>
      <c r="M14" s="5"/>
    </row>
    <row r="15" spans="1:13" ht="21">
      <c r="A15" s="72" t="s">
        <v>146</v>
      </c>
      <c r="B15" s="76" t="s">
        <v>158</v>
      </c>
      <c r="C15" s="77" t="s">
        <v>32</v>
      </c>
      <c r="D15" s="5"/>
      <c r="E15" s="5"/>
      <c r="G15" s="113" t="str">
        <v>Furniture</v>
      </c>
      <c r="H15" s="90">
        <v>400</v>
      </c>
      <c r="I15" s="113" t="str">
        <v>1st, 8th, 15th, 22nd </v>
      </c>
      <c r="J15" s="117" t="s">
        <v>142</v>
      </c>
      <c r="K15" s="117" t="s">
        <v>137</v>
      </c>
      <c r="L15" s="20" t="s">
        <v>157</v>
      </c>
      <c r="M15" s="5"/>
    </row>
    <row r="16" spans="1:13">
      <c r="A16" s="106" t="s">
        <v>159</v>
      </c>
      <c r="B16" s="107" t="s">
        <v>160</v>
      </c>
      <c r="C16" s="73">
        <f>'Allocation Strategy'!C3</f>
        <v>8.5</v>
      </c>
      <c r="D16" s="5"/>
      <c r="E16" s="5"/>
      <c r="G16" s="113"/>
      <c r="H16" s="114"/>
      <c r="I16" s="113"/>
      <c r="J16" s="117"/>
      <c r="K16" s="117"/>
      <c r="L16" s="117"/>
    </row>
    <row r="17" spans="1:12">
      <c r="A17" s="106" t="s">
        <v>151</v>
      </c>
      <c r="B17" s="108" t="s">
        <v>161</v>
      </c>
      <c r="C17" s="73">
        <f>'Allocation Strategy'!C6</f>
        <v>8.5</v>
      </c>
      <c r="D17" s="5"/>
      <c r="E17" s="5"/>
      <c r="G17" s="113"/>
      <c r="H17" s="114"/>
      <c r="I17" s="113"/>
      <c r="J17" s="117"/>
      <c r="K17" s="117"/>
      <c r="L17" s="117"/>
    </row>
    <row r="18" spans="1:12">
      <c r="A18" s="95" t="s">
        <v>151</v>
      </c>
      <c r="B18" s="109" t="s">
        <v>162</v>
      </c>
      <c r="C18" s="74">
        <f>'Allocation Strategy'!C5</f>
        <v>8.5</v>
      </c>
      <c r="D18" s="5"/>
      <c r="E18" s="5"/>
      <c r="G18" s="113"/>
      <c r="H18" s="114"/>
      <c r="I18" s="113"/>
      <c r="J18" s="117"/>
      <c r="K18" s="117"/>
      <c r="L18" s="117"/>
    </row>
    <row r="19" spans="1:12">
      <c r="A19" s="106" t="s">
        <v>153</v>
      </c>
      <c r="B19" s="110" t="s">
        <v>163</v>
      </c>
      <c r="C19" s="73">
        <f>'Allocation Strategy'!C7</f>
        <v>8.5</v>
      </c>
      <c r="D19" s="5"/>
      <c r="E19" s="5"/>
      <c r="G19" s="113"/>
      <c r="H19" s="113"/>
      <c r="I19" s="113"/>
      <c r="J19" s="117"/>
      <c r="K19" s="117"/>
      <c r="L19" s="117"/>
    </row>
    <row r="20" spans="1:12">
      <c r="A20" s="106" t="s">
        <v>153</v>
      </c>
      <c r="B20" s="107" t="s">
        <v>164</v>
      </c>
      <c r="C20" s="73">
        <f>'Allocation Strategy'!C8</f>
        <v>12.75</v>
      </c>
      <c r="G20" s="113"/>
      <c r="H20" s="114"/>
      <c r="I20" s="114"/>
      <c r="J20" s="117"/>
      <c r="K20" s="117"/>
      <c r="L20" s="117"/>
    </row>
    <row r="21" spans="1:12">
      <c r="A21" s="111" t="s">
        <v>153</v>
      </c>
      <c r="B21" s="108" t="s">
        <v>165</v>
      </c>
      <c r="C21" s="75">
        <f>'Allocation Strategy'!C9</f>
        <v>4.25</v>
      </c>
      <c r="G21" s="113"/>
      <c r="H21" s="114"/>
      <c r="I21" s="114"/>
      <c r="J21" s="117"/>
      <c r="K21" s="117"/>
      <c r="L21" s="117"/>
    </row>
    <row r="22" spans="1:12">
      <c r="G22" s="113"/>
      <c r="H22" s="114"/>
      <c r="I22" s="114"/>
      <c r="J22" s="117"/>
      <c r="K22" s="117"/>
      <c r="L22" s="117"/>
    </row>
    <row r="23" spans="1:12">
      <c r="G23" s="113"/>
      <c r="H23" s="114"/>
      <c r="I23" s="114"/>
      <c r="J23" s="117"/>
      <c r="K23" s="117"/>
      <c r="L23" s="117"/>
    </row>
    <row r="24" spans="1:12">
      <c r="G24" s="113"/>
      <c r="H24" s="114"/>
      <c r="I24" s="114"/>
      <c r="J24" s="117"/>
      <c r="K24" s="117"/>
      <c r="L24" s="117"/>
    </row>
    <row r="25" spans="1:12">
      <c r="G25" s="113"/>
      <c r="H25" s="114"/>
      <c r="I25" s="114"/>
      <c r="J25" s="117"/>
      <c r="K25" s="117"/>
      <c r="L25" s="117"/>
    </row>
    <row r="26" spans="1:12">
      <c r="G26" s="113"/>
      <c r="H26" s="114"/>
      <c r="I26" s="114"/>
      <c r="J26" s="117"/>
      <c r="K26" s="117"/>
      <c r="L26" s="117"/>
    </row>
    <row r="27" spans="1:12">
      <c r="G27" s="113"/>
      <c r="H27" s="114"/>
      <c r="I27" s="114"/>
      <c r="J27" s="117"/>
      <c r="K27" s="117"/>
      <c r="L27" s="117"/>
    </row>
    <row r="28" spans="1:12">
      <c r="G28" s="113"/>
      <c r="H28" s="114"/>
      <c r="I28" s="114"/>
      <c r="J28" s="117"/>
      <c r="K28" s="117"/>
      <c r="L28" s="117"/>
    </row>
    <row r="29" spans="1:12">
      <c r="G29" s="113"/>
      <c r="H29" s="114"/>
      <c r="I29" s="114"/>
      <c r="J29" s="117"/>
      <c r="K29" s="117"/>
      <c r="L29" s="117"/>
    </row>
    <row r="30" spans="1:12">
      <c r="G30" s="113"/>
      <c r="H30" s="114"/>
      <c r="I30" s="114"/>
      <c r="J30" s="117"/>
      <c r="K30" s="117"/>
      <c r="L30" s="117"/>
    </row>
    <row r="31" spans="1:12">
      <c r="G31" s="113"/>
      <c r="H31" s="114"/>
      <c r="I31" s="114"/>
      <c r="J31" s="117"/>
      <c r="K31" s="117"/>
      <c r="L31" s="117"/>
    </row>
    <row r="32" spans="1:12">
      <c r="G32" s="113"/>
      <c r="H32" s="114"/>
      <c r="I32" s="114"/>
      <c r="J32" s="117"/>
      <c r="K32" s="117"/>
      <c r="L32" s="117"/>
    </row>
    <row r="33" spans="7:12">
      <c r="G33" s="113"/>
      <c r="H33" s="114"/>
      <c r="I33" s="114"/>
      <c r="J33" s="117"/>
      <c r="K33" s="117"/>
      <c r="L33" s="117"/>
    </row>
    <row r="34" spans="7:12">
      <c r="G34" s="113"/>
      <c r="H34" s="114"/>
      <c r="I34" s="114"/>
      <c r="J34" s="117"/>
      <c r="K34" s="117"/>
      <c r="L34" s="117"/>
    </row>
    <row r="35" spans="7:12">
      <c r="G35" s="113"/>
      <c r="H35" s="114"/>
      <c r="I35" s="114"/>
      <c r="J35" s="117"/>
      <c r="K35" s="117"/>
      <c r="L35" s="117"/>
    </row>
    <row r="36" spans="7:12">
      <c r="G36" s="113"/>
      <c r="H36" s="114"/>
      <c r="I36" s="114"/>
      <c r="J36" s="117"/>
      <c r="K36" s="117"/>
      <c r="L36" s="117"/>
    </row>
    <row r="37" spans="7:12">
      <c r="G37" s="113"/>
      <c r="H37" s="114"/>
      <c r="I37" s="114"/>
      <c r="J37" s="117"/>
      <c r="K37" s="117"/>
      <c r="L37" s="117"/>
    </row>
    <row r="38" spans="7:12">
      <c r="G38" s="113"/>
      <c r="H38" s="114"/>
      <c r="I38" s="114"/>
      <c r="J38" s="117"/>
      <c r="K38" s="117"/>
      <c r="L38" s="117"/>
    </row>
    <row r="39" spans="7:12">
      <c r="G39" s="113"/>
      <c r="H39" s="114"/>
      <c r="I39" s="114"/>
      <c r="J39" s="117"/>
      <c r="K39" s="117"/>
      <c r="L39" s="117"/>
    </row>
    <row r="40" spans="7:12">
      <c r="G40" s="113"/>
      <c r="H40" s="114"/>
      <c r="I40" s="114"/>
      <c r="J40" s="117"/>
      <c r="K40" s="117"/>
      <c r="L40" s="117"/>
    </row>
    <row r="41" spans="7:12">
      <c r="G41" s="5"/>
    </row>
    <row r="42" spans="7:12">
      <c r="G42" s="5"/>
    </row>
    <row r="43" spans="7:12">
      <c r="G43" s="5"/>
    </row>
    <row r="44" spans="7:12">
      <c r="G44" s="5"/>
    </row>
  </sheetData>
  <mergeCells count="3">
    <mergeCell ref="G1:L1"/>
    <mergeCell ref="A1:C1"/>
    <mergeCell ref="A14:C14"/>
  </mergeCells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28CE0-1031-4AF7-B560-CF9BDEF26C1A}">
  <dimension ref="A1:I21"/>
  <sheetViews>
    <sheetView workbookViewId="0">
      <selection activeCell="D20" sqref="D20"/>
    </sheetView>
  </sheetViews>
  <sheetFormatPr defaultRowHeight="15"/>
  <cols>
    <col min="1" max="1" width="36.5703125" bestFit="1" customWidth="1"/>
    <col min="2" max="2" width="22" bestFit="1" customWidth="1"/>
    <col min="3" max="3" width="19" bestFit="1" customWidth="1"/>
    <col min="4" max="4" width="17.7109375" bestFit="1" customWidth="1"/>
    <col min="6" max="6" width="9.5703125" bestFit="1" customWidth="1"/>
    <col min="7" max="7" width="17.42578125" customWidth="1"/>
    <col min="8" max="8" width="17.42578125" bestFit="1" customWidth="1"/>
    <col min="9" max="9" width="18.28515625" bestFit="1" customWidth="1"/>
    <col min="10" max="11" width="15.42578125" bestFit="1" customWidth="1"/>
    <col min="12" max="12" width="11.7109375" bestFit="1" customWidth="1"/>
  </cols>
  <sheetData>
    <row r="1" spans="1:9" ht="26.25">
      <c r="A1" s="153" t="s">
        <v>61</v>
      </c>
      <c r="B1" s="153"/>
      <c r="C1" s="153"/>
      <c r="D1" s="153"/>
      <c r="F1" s="154" t="s">
        <v>166</v>
      </c>
      <c r="G1" s="154"/>
      <c r="H1" s="154"/>
      <c r="I1" s="154"/>
    </row>
    <row r="2" spans="1:9">
      <c r="A2" s="81" t="s">
        <v>167</v>
      </c>
      <c r="B2" s="82" t="s">
        <v>168</v>
      </c>
      <c r="C2" s="82" t="s">
        <v>169</v>
      </c>
      <c r="D2" s="83" t="s">
        <v>170</v>
      </c>
      <c r="F2" s="86" t="s">
        <v>171</v>
      </c>
      <c r="G2" s="86" t="str">
        <f>A3</f>
        <v xml:space="preserve">Roth IRA </v>
      </c>
      <c r="H2" s="86" t="str">
        <f>A4</f>
        <v>Personal Brokerage</v>
      </c>
      <c r="I2" s="86" t="str">
        <f>A5</f>
        <v>Business Brokerage</v>
      </c>
    </row>
    <row r="3" spans="1:9">
      <c r="A3" s="120" t="s">
        <v>172</v>
      </c>
      <c r="B3" s="16">
        <f>'Allocation Strategy'!C7</f>
        <v>8.5</v>
      </c>
      <c r="C3" s="122">
        <v>0.08</v>
      </c>
      <c r="D3" s="124">
        <v>0</v>
      </c>
      <c r="F3" s="21">
        <v>5</v>
      </c>
      <c r="G3" s="22">
        <f>FV($C$3/12,F3*12,-$B$3,-$D$3)</f>
        <v>624.55327808454774</v>
      </c>
      <c r="H3" s="22">
        <f>FV($C$4/12,F3*12,-$B$4,-$D$4)</f>
        <v>624.55327808454774</v>
      </c>
      <c r="I3" s="22">
        <f>FV($C$5/12,F3*12,-$B$5,-$D$5)</f>
        <v>312.27663904227387</v>
      </c>
    </row>
    <row r="4" spans="1:9">
      <c r="A4" s="120" t="s">
        <v>104</v>
      </c>
      <c r="B4" s="16">
        <f>'Allocation Strategy'!C5</f>
        <v>8.5</v>
      </c>
      <c r="C4" s="122">
        <v>0.08</v>
      </c>
      <c r="D4" s="124">
        <v>0</v>
      </c>
      <c r="F4" s="23">
        <v>10</v>
      </c>
      <c r="G4" s="24">
        <f>FV($C$3/12,F4*12,-$B$3,-$D$3)</f>
        <v>1555.0412990445107</v>
      </c>
      <c r="H4" s="24">
        <f>FV($C$4/12,F4*12,-$B$4,-$D$4)</f>
        <v>1555.0412990445107</v>
      </c>
      <c r="I4" s="24">
        <f>FV($C$5/12,F4*12,-$B$5,-$D$5)</f>
        <v>777.52064952225533</v>
      </c>
    </row>
    <row r="5" spans="1:9">
      <c r="A5" s="121" t="s">
        <v>106</v>
      </c>
      <c r="B5" s="29">
        <f>'Allocation Strategy'!C9</f>
        <v>4.25</v>
      </c>
      <c r="C5" s="123">
        <v>0.08</v>
      </c>
      <c r="D5" s="125">
        <v>0</v>
      </c>
      <c r="F5" s="23">
        <v>15</v>
      </c>
      <c r="G5" s="24">
        <f>FV($C$3/12,F5*12,-$B$3,-$D$3)</f>
        <v>2941.3248836977664</v>
      </c>
      <c r="H5" s="24">
        <f>FV($C$4/12,F5*12,-$B$4,-$D$4)</f>
        <v>2941.3248836977664</v>
      </c>
      <c r="I5" s="24">
        <f>FV($C$5/12,F5*12,-$B$5,-$D$5)</f>
        <v>1470.6624418488832</v>
      </c>
    </row>
    <row r="6" spans="1:9">
      <c r="F6" s="23">
        <v>20</v>
      </c>
      <c r="G6" s="24">
        <f>FV($C$3/12,F6*12,-$B$3,-$D$3)</f>
        <v>5006.6735327823853</v>
      </c>
      <c r="H6" s="24">
        <f>FV($C$4/12,F6*12,-$B$4,-$D$4)</f>
        <v>5006.6735327823853</v>
      </c>
      <c r="I6" s="24">
        <f>FV($C$5/12,F6*12,-$B$5,-$D$5)</f>
        <v>2503.3367663911927</v>
      </c>
    </row>
    <row r="7" spans="1:9" ht="33" customHeight="1">
      <c r="A7" s="155" t="s">
        <v>173</v>
      </c>
      <c r="B7" s="155"/>
      <c r="C7" s="155"/>
      <c r="D7" s="155"/>
      <c r="F7" s="23">
        <v>25</v>
      </c>
      <c r="G7" s="24">
        <f>FV($C$3/12,F7*12,-$B$3,-$D$3)</f>
        <v>8083.7243537676231</v>
      </c>
      <c r="H7" s="24">
        <f>FV($C$4/12,F7*12,-$B$4,-$D$4)</f>
        <v>8083.7243537676231</v>
      </c>
      <c r="I7" s="24">
        <f>FV($C$5/12,F7*12,-$B$5,-$D$5)</f>
        <v>4041.8621768838116</v>
      </c>
    </row>
    <row r="8" spans="1:9">
      <c r="F8" s="23">
        <v>30</v>
      </c>
      <c r="G8" s="24">
        <f>FV($C$3/12,F8*12,-$B$3,-$D$3)</f>
        <v>12668.055313638417</v>
      </c>
      <c r="H8" s="24">
        <f>FV($C$4/12,F8*12,-$B$4,-$D$4)</f>
        <v>12668.055313638417</v>
      </c>
      <c r="I8" s="24">
        <f>FV($C$5/12,F8*12,-$B$5,-$D$5)</f>
        <v>6334.0276568192085</v>
      </c>
    </row>
    <row r="9" spans="1:9">
      <c r="F9" s="23">
        <v>35</v>
      </c>
      <c r="G9" s="24">
        <f>FV($C$3/12,F9*12,-$B$3,-$D$3)</f>
        <v>19498.001119636094</v>
      </c>
      <c r="H9" s="24">
        <f>FV($C$4/12,F9*12,-$B$4,-$D$4)</f>
        <v>19498.001119636094</v>
      </c>
      <c r="I9" s="24">
        <f>FV($C$5/12,F9*12,-$B$5,-$D$5)</f>
        <v>9749.0005598180469</v>
      </c>
    </row>
    <row r="10" spans="1:9">
      <c r="F10" s="23">
        <v>40</v>
      </c>
      <c r="G10" s="24">
        <f>FV($C$3/12,F10*12,-$B$3,-$D$3)</f>
        <v>29673.566566634301</v>
      </c>
      <c r="H10" s="24">
        <f>FV($C$4/12,F10*12,-$B$4,-$D$4)</f>
        <v>29673.566566634301</v>
      </c>
      <c r="I10" s="24">
        <f>FV($C$5/12,F10*12,-$B$5,-$D$5)</f>
        <v>14836.783283317151</v>
      </c>
    </row>
    <row r="12" spans="1:9" ht="26.25">
      <c r="A12" s="153" t="s">
        <v>60</v>
      </c>
      <c r="B12" s="153"/>
      <c r="C12" s="153"/>
      <c r="D12" s="153"/>
      <c r="F12" s="154" t="s">
        <v>166</v>
      </c>
      <c r="G12" s="154"/>
      <c r="H12" s="154"/>
      <c r="I12" s="154"/>
    </row>
    <row r="13" spans="1:9">
      <c r="A13" s="84" t="s">
        <v>167</v>
      </c>
      <c r="B13" s="85" t="s">
        <v>168</v>
      </c>
      <c r="C13" s="85" t="s">
        <v>169</v>
      </c>
      <c r="D13" s="30" t="s">
        <v>170</v>
      </c>
      <c r="F13" s="87" t="s">
        <v>171</v>
      </c>
      <c r="G13" s="87" t="str">
        <f>A14</f>
        <v xml:space="preserve">Emergency Fund </v>
      </c>
      <c r="H13" s="87" t="str">
        <f>A15</f>
        <v>Major Milestones</v>
      </c>
      <c r="I13" s="87" t="str">
        <f>A16</f>
        <v xml:space="preserve">Experiences </v>
      </c>
    </row>
    <row r="14" spans="1:9">
      <c r="A14" s="120" t="s">
        <v>174</v>
      </c>
      <c r="B14" s="90">
        <f>'Allocation Strategy'!C3</f>
        <v>8.5</v>
      </c>
      <c r="C14" s="122">
        <v>3.7999999999999999E-2</v>
      </c>
      <c r="D14" s="124">
        <v>0</v>
      </c>
      <c r="F14" s="88">
        <v>5</v>
      </c>
      <c r="G14" s="89">
        <f>FV($C$14/12,F3*12,-$B$14,-$D$14)</f>
        <v>560.69570640452741</v>
      </c>
      <c r="H14" s="89">
        <f>FV($C$15/12,F3*12,-$B$15,-$D$15)</f>
        <v>560.69570640452741</v>
      </c>
      <c r="I14" s="89">
        <f>FV($C$16/12,F3*12,-$B$16,-$D$16)</f>
        <v>560.69570640452741</v>
      </c>
    </row>
    <row r="15" spans="1:9">
      <c r="A15" s="120" t="s">
        <v>175</v>
      </c>
      <c r="B15" s="90">
        <f>'Allocation Strategy'!C5</f>
        <v>8.5</v>
      </c>
      <c r="C15" s="122">
        <v>3.7999999999999999E-2</v>
      </c>
      <c r="D15" s="124">
        <v>0</v>
      </c>
      <c r="F15" s="88">
        <v>10</v>
      </c>
      <c r="G15" s="89">
        <f>FV($C$14/12,F4*12,-$B$14,-$D$14)</f>
        <v>1238.5132525821723</v>
      </c>
      <c r="H15" s="89">
        <f>FV($C$15/12,F4*12,-$B$15,-$D$15)</f>
        <v>1238.5132525821723</v>
      </c>
      <c r="I15" s="89">
        <f>FV($C$16/12,F4*12,-$B$16,-$D$16)</f>
        <v>1238.5132525821723</v>
      </c>
    </row>
    <row r="16" spans="1:9">
      <c r="A16" s="121" t="s">
        <v>176</v>
      </c>
      <c r="B16" s="91">
        <f>'Allocation Strategy'!C6</f>
        <v>8.5</v>
      </c>
      <c r="C16" s="123">
        <v>3.7999999999999999E-2</v>
      </c>
      <c r="D16" s="125">
        <v>0</v>
      </c>
      <c r="F16" s="88">
        <v>15</v>
      </c>
      <c r="G16" s="89">
        <f>FV($C$14/12,F5*12,-$B$14,-$D$14)</f>
        <v>2057.9178256124001</v>
      </c>
      <c r="H16" s="89">
        <f>FV($C$15/12,F5*12,-$B$15,-$D$15)</f>
        <v>2057.9178256124001</v>
      </c>
      <c r="I16" s="89">
        <f>FV($C$16/12,F5*12,-$B$16,-$D$16)</f>
        <v>2057.9178256124001</v>
      </c>
    </row>
    <row r="17" spans="6:9">
      <c r="F17" s="88">
        <v>20</v>
      </c>
      <c r="G17" s="89">
        <f>FV($C$14/12,F6*12,-$B$14,-$D$14)</f>
        <v>3048.4850631959471</v>
      </c>
      <c r="H17" s="89">
        <f>FV($C$15/12,F6*12,-$B$15,-$D$15)</f>
        <v>3048.4850631959471</v>
      </c>
      <c r="I17" s="89">
        <f>FV($C$16/12,F6*12,-$B$16,-$D$16)</f>
        <v>3048.4850631959471</v>
      </c>
    </row>
    <row r="18" spans="6:9">
      <c r="F18" s="88">
        <v>25</v>
      </c>
      <c r="G18" s="89">
        <f>FV($C$14/12,F7*12,-$B$14,-$D$14)</f>
        <v>4245.9685584921162</v>
      </c>
      <c r="H18" s="89">
        <f>FV($C$15/12,F7*12,-$B$15,-$D$15)</f>
        <v>4245.9685584921162</v>
      </c>
      <c r="I18" s="89">
        <f>FV($C$16/12,F7*12,-$B$16,-$D$16)</f>
        <v>4245.9685584921162</v>
      </c>
    </row>
    <row r="19" spans="6:9">
      <c r="F19" s="88">
        <v>30</v>
      </c>
      <c r="G19" s="89">
        <f>FV($C$14/12,F8*12,-$B$14,-$D$14)</f>
        <v>5693.5903524501318</v>
      </c>
      <c r="H19" s="89">
        <f>FV($C$15/12,F8*12,-$B$15,-$D$15)</f>
        <v>5693.5903524501318</v>
      </c>
      <c r="I19" s="89">
        <f>FV($C$16/12,F8*12,-$B$16,-$D$16)</f>
        <v>5693.5903524501318</v>
      </c>
    </row>
    <row r="20" spans="6:9">
      <c r="F20" s="88">
        <v>35</v>
      </c>
      <c r="G20" s="89">
        <f>FV($C$14/12,F9*12,-$B$14,-$D$14)</f>
        <v>7443.6009927420228</v>
      </c>
      <c r="H20" s="89">
        <f>FV($C$15/12,F9*12,-$B$15,-$D$15)</f>
        <v>7443.6009927420228</v>
      </c>
      <c r="I20" s="89">
        <f>FV($C$16/12,F9*12,-$B$16,-$D$16)</f>
        <v>7443.6009927420228</v>
      </c>
    </row>
    <row r="21" spans="6:9">
      <c r="F21" s="88">
        <v>40</v>
      </c>
      <c r="G21" s="89">
        <f>FV($C$14/12,F10*12,-$B$14,-$D$14)</f>
        <v>9559.1654681575255</v>
      </c>
      <c r="H21" s="89">
        <f>FV($C$15/12,F10*12,-$B$15,-$D$15)</f>
        <v>9559.1654681575255</v>
      </c>
      <c r="I21" s="89">
        <f>FV($C$16/12,F10*12,-$B$16,-$D$16)</f>
        <v>9559.1654681575255</v>
      </c>
    </row>
  </sheetData>
  <mergeCells count="5">
    <mergeCell ref="A1:D1"/>
    <mergeCell ref="A12:D12"/>
    <mergeCell ref="F1:I1"/>
    <mergeCell ref="F12:I12"/>
    <mergeCell ref="A7:D7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2025-06-10T03:16:14Z</dcterms:created>
  <dcterms:modified xsi:type="dcterms:W3CDTF">2025-11-10T01:51:25Z</dcterms:modified>
  <cp:category/>
  <cp:contentStatus/>
</cp:coreProperties>
</file>